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y Gunawan\Desktop\SKRIPSI\DATA MENTAH SKRIPSI\"/>
    </mc:Choice>
  </mc:AlternateContent>
  <xr:revisionPtr revIDLastSave="0" documentId="8_{B4552739-B868-4A7C-AE15-3AEEDB43D2A4}" xr6:coauthVersionLast="47" xr6:coauthVersionMax="47" xr10:uidLastSave="{00000000-0000-0000-0000-000000000000}"/>
  <bookViews>
    <workbookView xWindow="-108" yWindow="-108" windowWidth="23256" windowHeight="12456" firstSheet="11" activeTab="14" xr2:uid="{CB54ECBB-6FAC-4602-BCDE-21AE348B8665}"/>
  </bookViews>
  <sheets>
    <sheet name="After VSD April 24" sheetId="1" r:id="rId1"/>
    <sheet name="After VSD Mar 24" sheetId="2" r:id="rId2"/>
    <sheet name="After VSD Feb 24" sheetId="3" r:id="rId3"/>
    <sheet name="Before VSD Dec 23" sheetId="4" r:id="rId4"/>
    <sheet name="Before VSD Nov 23" sheetId="5" r:id="rId5"/>
    <sheet name="Before VSD Okt 23" sheetId="7" r:id="rId6"/>
    <sheet name="Before VSD Sep 23" sheetId="8" r:id="rId7"/>
    <sheet name="Before VSD Aug 23" sheetId="9" r:id="rId8"/>
    <sheet name="Before VSD Jul 23" sheetId="10" r:id="rId9"/>
    <sheet name="Biaya Tagihan" sheetId="11" r:id="rId10"/>
    <sheet name="Konsumsi Daya Tanpa VSD (CCM)" sheetId="12" r:id="rId11"/>
    <sheet name="Konsumsi Daya setelah VSD (CCM)" sheetId="13" r:id="rId12"/>
    <sheet name="Penghematan Energi Biaya Listri" sheetId="14" r:id="rId13"/>
    <sheet name="ROI (CCM)" sheetId="15" r:id="rId14"/>
    <sheet name="Konsumsi Energi (CCM)" sheetId="1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8" i="10" l="1"/>
  <c r="R20" i="10" s="1"/>
  <c r="P17" i="10"/>
  <c r="Q16" i="10"/>
  <c r="M14" i="10"/>
  <c r="M17" i="10" s="1"/>
  <c r="M19" i="10" s="1"/>
  <c r="M21" i="10" s="1"/>
  <c r="L12" i="10"/>
  <c r="L13" i="10" s="1"/>
  <c r="L14" i="10" s="1"/>
  <c r="B8" i="10"/>
  <c r="B15" i="10" s="1"/>
  <c r="R18" i="9"/>
  <c r="R20" i="9" s="1"/>
  <c r="P17" i="9"/>
  <c r="Q16" i="9"/>
  <c r="B15" i="9"/>
  <c r="O23" i="9" s="1"/>
  <c r="M14" i="9"/>
  <c r="M17" i="9" s="1"/>
  <c r="M19" i="9" s="1"/>
  <c r="M21" i="9" s="1"/>
  <c r="L12" i="9"/>
  <c r="L13" i="9" s="1"/>
  <c r="L14" i="9" s="1"/>
  <c r="B8" i="9"/>
  <c r="R18" i="8"/>
  <c r="R20" i="8" s="1"/>
  <c r="P17" i="8"/>
  <c r="Q16" i="8"/>
  <c r="M14" i="8"/>
  <c r="M17" i="8" s="1"/>
  <c r="M19" i="8" s="1"/>
  <c r="M21" i="8" s="1"/>
  <c r="L12" i="8"/>
  <c r="L13" i="8" s="1"/>
  <c r="L14" i="8" s="1"/>
  <c r="B8" i="8"/>
  <c r="B15" i="8" s="1"/>
  <c r="O23" i="8" s="1"/>
  <c r="R18" i="7"/>
  <c r="R20" i="7" s="1"/>
  <c r="P17" i="7"/>
  <c r="Q16" i="7"/>
  <c r="B15" i="7"/>
  <c r="L15" i="7" s="1"/>
  <c r="L16" i="7" s="1"/>
  <c r="M14" i="7"/>
  <c r="M17" i="7" s="1"/>
  <c r="M19" i="7" s="1"/>
  <c r="M21" i="7" s="1"/>
  <c r="L12" i="7"/>
  <c r="L13" i="7" s="1"/>
  <c r="L14" i="7" s="1"/>
  <c r="L17" i="7" s="1"/>
  <c r="B8" i="7"/>
  <c r="R18" i="5"/>
  <c r="R20" i="5" s="1"/>
  <c r="P17" i="5"/>
  <c r="Q16" i="5"/>
  <c r="B15" i="5"/>
  <c r="O23" i="5" s="1"/>
  <c r="M14" i="5"/>
  <c r="M17" i="5" s="1"/>
  <c r="M19" i="5" s="1"/>
  <c r="M21" i="5" s="1"/>
  <c r="L12" i="5"/>
  <c r="L13" i="5" s="1"/>
  <c r="L14" i="5" s="1"/>
  <c r="B8" i="5"/>
  <c r="R18" i="4"/>
  <c r="R20" i="4" s="1"/>
  <c r="P17" i="4"/>
  <c r="Q16" i="4"/>
  <c r="M14" i="4"/>
  <c r="M17" i="4" s="1"/>
  <c r="M19" i="4" s="1"/>
  <c r="M21" i="4" s="1"/>
  <c r="L12" i="4"/>
  <c r="L13" i="4" s="1"/>
  <c r="L14" i="4" s="1"/>
  <c r="B8" i="4"/>
  <c r="B15" i="4" s="1"/>
  <c r="O23" i="4" s="1"/>
  <c r="R18" i="3"/>
  <c r="R20" i="3" s="1"/>
  <c r="P17" i="3"/>
  <c r="Q16" i="3"/>
  <c r="M14" i="3"/>
  <c r="M17" i="3" s="1"/>
  <c r="M19" i="3" s="1"/>
  <c r="M21" i="3" s="1"/>
  <c r="L12" i="3"/>
  <c r="L13" i="3" s="1"/>
  <c r="L14" i="3" s="1"/>
  <c r="B8" i="3"/>
  <c r="B15" i="3" s="1"/>
  <c r="R18" i="2"/>
  <c r="R20" i="2" s="1"/>
  <c r="P17" i="2"/>
  <c r="Q16" i="2"/>
  <c r="M14" i="2"/>
  <c r="M17" i="2" s="1"/>
  <c r="M19" i="2" s="1"/>
  <c r="M21" i="2" s="1"/>
  <c r="L12" i="2"/>
  <c r="L13" i="2" s="1"/>
  <c r="L14" i="2" s="1"/>
  <c r="B8" i="2"/>
  <c r="B15" i="2" s="1"/>
  <c r="R18" i="1"/>
  <c r="R20" i="1" s="1"/>
  <c r="P17" i="1"/>
  <c r="Q16" i="1"/>
  <c r="M14" i="1"/>
  <c r="M17" i="1" s="1"/>
  <c r="M19" i="1" s="1"/>
  <c r="M21" i="1" s="1"/>
  <c r="L12" i="1"/>
  <c r="L13" i="1" s="1"/>
  <c r="L14" i="1" s="1"/>
  <c r="B8" i="1"/>
  <c r="B15" i="1" s="1"/>
  <c r="L15" i="10" l="1"/>
  <c r="L16" i="10" s="1"/>
  <c r="O23" i="10"/>
  <c r="L15" i="2"/>
  <c r="L16" i="2" s="1"/>
  <c r="O23" i="2"/>
  <c r="L17" i="10"/>
  <c r="L17" i="2"/>
  <c r="O23" i="7"/>
  <c r="L18" i="10"/>
  <c r="L19" i="10" s="1"/>
  <c r="L15" i="9"/>
  <c r="L16" i="9" s="1"/>
  <c r="L17" i="9" s="1"/>
  <c r="L15" i="8"/>
  <c r="L16" i="8" s="1"/>
  <c r="L17" i="8" s="1"/>
  <c r="L18" i="7"/>
  <c r="L19" i="7" s="1"/>
  <c r="L15" i="5"/>
  <c r="L16" i="5" s="1"/>
  <c r="L17" i="5" s="1"/>
  <c r="L15" i="4"/>
  <c r="L16" i="4" s="1"/>
  <c r="L17" i="4" s="1"/>
  <c r="O23" i="3"/>
  <c r="L15" i="3"/>
  <c r="L16" i="3" s="1"/>
  <c r="L17" i="3"/>
  <c r="L18" i="2"/>
  <c r="L19" i="2" s="1"/>
  <c r="O23" i="1"/>
  <c r="L15" i="1"/>
  <c r="L16" i="1" s="1"/>
  <c r="L17" i="1"/>
  <c r="L20" i="10" l="1"/>
  <c r="L21" i="10" s="1"/>
  <c r="L18" i="9"/>
  <c r="L19" i="9"/>
  <c r="L18" i="8"/>
  <c r="L19" i="8"/>
  <c r="L20" i="7"/>
  <c r="L21" i="7" s="1"/>
  <c r="L18" i="5"/>
  <c r="L19" i="5" s="1"/>
  <c r="L18" i="4"/>
  <c r="L19" i="4"/>
  <c r="L18" i="3"/>
  <c r="L19" i="3" s="1"/>
  <c r="L20" i="2"/>
  <c r="L21" i="2" s="1"/>
  <c r="L18" i="1"/>
  <c r="L19" i="1" s="1"/>
  <c r="L20" i="9" l="1"/>
  <c r="L21" i="9" s="1"/>
  <c r="L20" i="8"/>
  <c r="L21" i="8" s="1"/>
  <c r="L20" i="5"/>
  <c r="L21" i="5" s="1"/>
  <c r="L20" i="4"/>
  <c r="L21" i="4" s="1"/>
  <c r="L20" i="3"/>
  <c r="L21" i="3" s="1"/>
  <c r="L20" i="1"/>
  <c r="L21" i="1" s="1"/>
</calcChain>
</file>

<file path=xl/sharedStrings.xml><?xml version="1.0" encoding="utf-8"?>
<sst xmlns="http://schemas.openxmlformats.org/spreadsheetml/2006/main" count="428" uniqueCount="105">
  <si>
    <t xml:space="preserve">PERHITUNGAN TAGIHAN BIAYA LISTRIK </t>
  </si>
  <si>
    <t>Chiller Superindo</t>
  </si>
  <si>
    <t>DAYA TERPASANG MCB 1000 A 3 PHASE= 619000 VA</t>
  </si>
  <si>
    <t>ANGKA AWAL           :</t>
  </si>
  <si>
    <t>KWH</t>
  </si>
  <si>
    <t>(CT 2000/5)</t>
  </si>
  <si>
    <t>ANGKA AKHIR           :</t>
  </si>
  <si>
    <t>PEMAKAIAN              :</t>
  </si>
  <si>
    <t>TAGIHAN LISTRIK TANGGAL 21  Mar - 20 Apr 2024</t>
  </si>
  <si>
    <t xml:space="preserve">URAIAN </t>
  </si>
  <si>
    <t>TOTAL</t>
  </si>
  <si>
    <t>TOTAL
TAGIHAN BULAN LALU
(RP)</t>
  </si>
  <si>
    <t>BIAYA DISTRIBUSI</t>
  </si>
  <si>
    <t>KVA</t>
  </si>
  <si>
    <t>X</t>
  </si>
  <si>
    <t>Biaya distribusi dibebankan</t>
  </si>
  <si>
    <t>SUB TOTAL</t>
  </si>
  <si>
    <t>pompa</t>
  </si>
  <si>
    <t>495,2 VA</t>
  </si>
  <si>
    <t>PEMAKAIAN</t>
  </si>
  <si>
    <t>x</t>
  </si>
  <si>
    <t>CT</t>
  </si>
  <si>
    <t>Biaya Dibebankan</t>
  </si>
  <si>
    <t>ADMINISTRASI 4 %</t>
  </si>
  <si>
    <t>PPN 11 %</t>
  </si>
  <si>
    <t>GRAND TOTAL</t>
  </si>
  <si>
    <t>Rp</t>
  </si>
  <si>
    <t>Dibuat ,</t>
  </si>
  <si>
    <t xml:space="preserve"> </t>
  </si>
  <si>
    <t>Diketahui,</t>
  </si>
  <si>
    <t>Indra Ardiansyah</t>
  </si>
  <si>
    <t>David Adi Jaya</t>
  </si>
  <si>
    <t>Building Manager</t>
  </si>
  <si>
    <t>Finance Manager</t>
  </si>
  <si>
    <t>TAGIHAN LISTRIK TANGGAL 21  Feb - 20 Mar 2024</t>
  </si>
  <si>
    <t>TAGIHAN LISTRIK TANGGAL 21  Jan - 20 Feb 2024</t>
  </si>
  <si>
    <t>TAGIHAN LISTRIK TANGGAL 21  Nov - 20 Dec 2023</t>
  </si>
  <si>
    <t>TAGIHAN LISTRIK TANGGAL 21  Okt - 20 Nov 2023</t>
  </si>
  <si>
    <t>TAGIHAN LISTRIK TANGGAL 21  Sept - 20 Okt 2023</t>
  </si>
  <si>
    <t>TAGIHAN LISTRIK TANGGAL 21  Aug - 20 Sept 2023</t>
  </si>
  <si>
    <t>TAGIHAN LISTRIK TANGGAL 21  Jul - 20 Aug 2023</t>
  </si>
  <si>
    <t>TAGIHAN LISTRIK TANGGAL 21  Jun  2022 - 20  Jul 2023</t>
  </si>
  <si>
    <t>Bulan tagihan listrik</t>
  </si>
  <si>
    <t>biaya tagihan</t>
  </si>
  <si>
    <t>Juli'23</t>
  </si>
  <si>
    <t>Agst'23</t>
  </si>
  <si>
    <t>Sept'23</t>
  </si>
  <si>
    <t>Okt'23</t>
  </si>
  <si>
    <t>Nov'23</t>
  </si>
  <si>
    <t>Des'23</t>
  </si>
  <si>
    <t>Jan'24</t>
  </si>
  <si>
    <t>Feb'24</t>
  </si>
  <si>
    <t>Mar'24</t>
  </si>
  <si>
    <t>Apr'24</t>
  </si>
  <si>
    <t>Komponen</t>
  </si>
  <si>
    <t>Daya (Kw)</t>
  </si>
  <si>
    <t>Waktu Operasi (Jam/Hari)</t>
  </si>
  <si>
    <t xml:space="preserve">Hari/Bulan </t>
  </si>
  <si>
    <t>Konsumsi Energi (kWh/bulan)</t>
  </si>
  <si>
    <t>Intake Fan</t>
  </si>
  <si>
    <t xml:space="preserve">Exhaust Fan </t>
  </si>
  <si>
    <t>Total</t>
  </si>
  <si>
    <r>
      <rPr>
        <b/>
        <sz val="10"/>
        <color theme="1"/>
        <rFont val="Arial"/>
      </rPr>
      <t xml:space="preserve">Tujuan
</t>
    </r>
    <r>
      <rPr>
        <sz val="10"/>
        <color theme="1"/>
        <rFont val="Arial"/>
      </rPr>
      <t>:Menghitung berapa banyak energi(dalam kWh) yang digunakan oleh Intake Fan dan Exhaust Fan setiap bulan,tanpa pemasangan VSD</t>
    </r>
  </si>
  <si>
    <r>
      <rPr>
        <b/>
        <sz val="10"/>
        <color theme="1"/>
        <rFont val="Arial"/>
      </rPr>
      <t>Penjelasan</t>
    </r>
    <r>
      <rPr>
        <sz val="10"/>
        <color theme="1"/>
        <rFont val="Arial"/>
      </rPr>
      <t>:
1.Tanpa pemasangan VSD,</t>
    </r>
    <r>
      <rPr>
        <b/>
        <i/>
        <sz val="10"/>
        <color theme="1"/>
        <rFont val="Arial"/>
      </rPr>
      <t>Intake Fan</t>
    </r>
    <r>
      <rPr>
        <sz val="10"/>
        <color theme="1"/>
        <rFont val="Arial"/>
      </rPr>
      <t xml:space="preserve"> mengonsumsi </t>
    </r>
    <r>
      <rPr>
        <b/>
        <sz val="10"/>
        <color theme="1"/>
        <rFont val="Arial"/>
      </rPr>
      <t xml:space="preserve">3960 kWh </t>
    </r>
    <r>
      <rPr>
        <sz val="10"/>
        <color theme="1"/>
        <rFont val="Arial"/>
      </rPr>
      <t xml:space="preserve">perbulan dan </t>
    </r>
    <r>
      <rPr>
        <b/>
        <i/>
        <sz val="10"/>
        <color theme="1"/>
        <rFont val="Arial"/>
      </rPr>
      <t>Exhaust Fan</t>
    </r>
    <r>
      <rPr>
        <sz val="10"/>
        <color theme="1"/>
        <rFont val="Arial"/>
      </rPr>
      <t xml:space="preserve"> mengomsumsi </t>
    </r>
    <r>
      <rPr>
        <b/>
        <sz val="10"/>
        <color theme="1"/>
        <rFont val="Arial"/>
      </rPr>
      <t>5400 kWh</t>
    </r>
    <r>
      <rPr>
        <sz val="10"/>
        <color theme="1"/>
        <rFont val="Arial"/>
      </rPr>
      <t xml:space="preserve"> per bulan 
2.total konsumsi energi dari kedua fan adalah </t>
    </r>
    <r>
      <rPr>
        <b/>
        <sz val="10"/>
        <color theme="1"/>
        <rFont val="Arial"/>
      </rPr>
      <t>9360 kWh per bulan</t>
    </r>
  </si>
  <si>
    <t>waktu operasional berasal (jam operasional mall)</t>
  </si>
  <si>
    <t xml:space="preserve">Komponen </t>
  </si>
  <si>
    <t>Daya(kW)</t>
  </si>
  <si>
    <t>Pengurangan Daya (20%)</t>
  </si>
  <si>
    <t>Daya Setelah VSD</t>
  </si>
  <si>
    <t>Hari/Bulan</t>
  </si>
  <si>
    <t>Konsumsi Energi (kWh/Bulan</t>
  </si>
  <si>
    <t>Exhaust Fan</t>
  </si>
  <si>
    <t xml:space="preserve">Total </t>
  </si>
  <si>
    <r>
      <rPr>
        <b/>
        <sz val="10"/>
        <color theme="1"/>
        <rFont val="Arial"/>
      </rPr>
      <t xml:space="preserve">Penjelasan:
</t>
    </r>
    <r>
      <rPr>
        <sz val="10"/>
        <color theme="1"/>
        <rFont val="Arial"/>
      </rPr>
      <t>1.Dengan VSD intake fan menggunakan</t>
    </r>
    <r>
      <rPr>
        <b/>
        <sz val="10"/>
        <color theme="1"/>
        <rFont val="Arial"/>
      </rPr>
      <t xml:space="preserve"> 8.8 kW per bulan(setelah pengurangan 20%)</t>
    </r>
    <r>
      <rPr>
        <sz val="10"/>
        <color theme="1"/>
        <rFont val="Arial"/>
      </rPr>
      <t xml:space="preserve"> menghasilkan konsumsi energi </t>
    </r>
    <r>
      <rPr>
        <b/>
        <sz val="10"/>
        <color theme="1"/>
        <rFont val="Arial"/>
      </rPr>
      <t xml:space="preserve">3168 kWh </t>
    </r>
    <r>
      <rPr>
        <sz val="10"/>
        <color theme="1"/>
        <rFont val="Arial"/>
      </rPr>
      <t>perbulan 
2..</t>
    </r>
    <r>
      <rPr>
        <i/>
        <sz val="10"/>
        <color theme="1"/>
        <rFont val="Arial"/>
      </rPr>
      <t xml:space="preserve">Exhaust Fan </t>
    </r>
    <r>
      <rPr>
        <sz val="10"/>
        <color theme="1"/>
        <rFont val="Arial"/>
      </rPr>
      <t xml:space="preserve">menggunakan </t>
    </r>
    <r>
      <rPr>
        <b/>
        <sz val="10"/>
        <color theme="1"/>
        <rFont val="Arial"/>
      </rPr>
      <t>12 kW per bulan(setelah pengurangan 20%)</t>
    </r>
    <r>
      <rPr>
        <sz val="10"/>
        <color theme="1"/>
        <rFont val="Arial"/>
      </rPr>
      <t xml:space="preserve">,menghasilkan konsumsi energi </t>
    </r>
    <r>
      <rPr>
        <b/>
        <sz val="10"/>
        <color theme="1"/>
        <rFont val="Arial"/>
      </rPr>
      <t>4320 kWh</t>
    </r>
    <r>
      <rPr>
        <sz val="10"/>
        <color theme="1"/>
        <rFont val="Arial"/>
      </rPr>
      <t xml:space="preserve"> perbulan 
3. Total konsumsi energi setelah pemasangan VSD menjadi </t>
    </r>
    <r>
      <rPr>
        <b/>
        <sz val="10"/>
        <color theme="1"/>
        <rFont val="Arial"/>
      </rPr>
      <t>7488 kWh</t>
    </r>
    <r>
      <rPr>
        <sz val="10"/>
        <color theme="1"/>
        <rFont val="Arial"/>
      </rPr>
      <t xml:space="preserve"> per bulan</t>
    </r>
  </si>
  <si>
    <t xml:space="preserve">Keterangan </t>
  </si>
  <si>
    <t>Tanpa VSD (kWh/Bulan</t>
  </si>
  <si>
    <t>Dengan VSD(kWh/bulan)</t>
  </si>
  <si>
    <t>Penghematan Energi (kWh/Bulan)</t>
  </si>
  <si>
    <t>Penghematan Biaya Listrik (Rp/Bulan</t>
  </si>
  <si>
    <r>
      <rPr>
        <b/>
        <sz val="10"/>
        <color theme="1"/>
        <rFont val="Arial"/>
      </rPr>
      <t xml:space="preserve">Penjelasan
-PENGHEMATAN ENERGI
</t>
    </r>
    <r>
      <rPr>
        <b/>
        <i/>
        <sz val="10"/>
        <color theme="1"/>
        <rFont val="Arial"/>
      </rPr>
      <t xml:space="preserve">1.Intake Fan </t>
    </r>
    <r>
      <rPr>
        <sz val="10"/>
        <color theme="1"/>
        <rFont val="Arial"/>
      </rPr>
      <t xml:space="preserve">menghemat </t>
    </r>
    <r>
      <rPr>
        <b/>
        <sz val="10"/>
        <color theme="1"/>
        <rFont val="Arial"/>
      </rPr>
      <t>792 kWh perbulan</t>
    </r>
    <r>
      <rPr>
        <sz val="10"/>
        <color theme="1"/>
        <rFont val="Arial"/>
      </rPr>
      <t xml:space="preserve"> (dari 3960kWh menjadi 3168 kWh)
</t>
    </r>
    <r>
      <rPr>
        <b/>
        <sz val="10"/>
        <color theme="1"/>
        <rFont val="Arial"/>
      </rPr>
      <t>2.</t>
    </r>
    <r>
      <rPr>
        <b/>
        <i/>
        <sz val="10"/>
        <color theme="1"/>
        <rFont val="Arial"/>
      </rPr>
      <t>Exhaust Fan</t>
    </r>
    <r>
      <rPr>
        <i/>
        <sz val="10"/>
        <color theme="1"/>
        <rFont val="Arial"/>
      </rPr>
      <t xml:space="preserve"> </t>
    </r>
    <r>
      <rPr>
        <sz val="10"/>
        <color theme="1"/>
        <rFont val="Arial"/>
      </rPr>
      <t xml:space="preserve">menghemat </t>
    </r>
    <r>
      <rPr>
        <b/>
        <sz val="10"/>
        <color theme="1"/>
        <rFont val="Arial"/>
      </rPr>
      <t>1080 kWh per bulan</t>
    </r>
    <r>
      <rPr>
        <sz val="10"/>
        <color theme="1"/>
        <rFont val="Arial"/>
      </rPr>
      <t xml:space="preserve"> ( dari 5400 kWh menjadi 4320kWh)
3.Total penghematan energi adalah </t>
    </r>
    <r>
      <rPr>
        <b/>
        <sz val="10"/>
        <color theme="1"/>
        <rFont val="Arial"/>
      </rPr>
      <t>1872 kWh</t>
    </r>
    <r>
      <rPr>
        <sz val="10"/>
        <color theme="1"/>
        <rFont val="Arial"/>
      </rPr>
      <t xml:space="preserve"> per bulan 
</t>
    </r>
    <r>
      <rPr>
        <b/>
        <sz val="10"/>
        <color theme="1"/>
        <rFont val="Arial"/>
      </rPr>
      <t xml:space="preserve">-PENGHEMATAN BIAYA LISTRIK 
</t>
    </r>
    <r>
      <rPr>
        <sz val="10"/>
        <color theme="1"/>
        <rFont val="Arial"/>
      </rPr>
      <t>1. Dengan tarif listrik Rp.1600 per kWh</t>
    </r>
    <r>
      <rPr>
        <b/>
        <sz val="10"/>
        <color theme="1"/>
        <rFont val="Arial"/>
      </rPr>
      <t>,</t>
    </r>
    <r>
      <rPr>
        <b/>
        <i/>
        <sz val="10"/>
        <color theme="1"/>
        <rFont val="Arial"/>
      </rPr>
      <t xml:space="preserve">Intake Fan </t>
    </r>
    <r>
      <rPr>
        <sz val="10"/>
        <color theme="1"/>
        <rFont val="Arial"/>
      </rPr>
      <t>menghemat</t>
    </r>
    <r>
      <rPr>
        <b/>
        <sz val="10"/>
        <color theme="1"/>
        <rFont val="Arial"/>
      </rPr>
      <t xml:space="preserve"> Rp 1.267.200 perbulan</t>
    </r>
    <r>
      <rPr>
        <sz val="10"/>
        <color theme="1"/>
        <rFont val="Arial"/>
      </rPr>
      <t xml:space="preserve">
2.</t>
    </r>
    <r>
      <rPr>
        <b/>
        <i/>
        <sz val="10"/>
        <color theme="1"/>
        <rFont val="Arial"/>
      </rPr>
      <t>Exhaust Fan</t>
    </r>
    <r>
      <rPr>
        <i/>
        <sz val="10"/>
        <color theme="1"/>
        <rFont val="Arial"/>
      </rPr>
      <t xml:space="preserve"> </t>
    </r>
    <r>
      <rPr>
        <sz val="10"/>
        <color theme="1"/>
        <rFont val="Arial"/>
      </rPr>
      <t>menghemat</t>
    </r>
    <r>
      <rPr>
        <b/>
        <sz val="10"/>
        <color theme="1"/>
        <rFont val="Arial"/>
      </rPr>
      <t xml:space="preserve"> Rp 1.728.000 perbulan</t>
    </r>
    <r>
      <rPr>
        <sz val="10"/>
        <color theme="1"/>
        <rFont val="Arial"/>
      </rPr>
      <t xml:space="preserve">
3.Total penghematan biaya listrik per bulan adalah </t>
    </r>
    <r>
      <rPr>
        <b/>
        <sz val="10"/>
        <color theme="1"/>
        <rFont val="Arial"/>
      </rPr>
      <t>Rp2.995.200</t>
    </r>
  </si>
  <si>
    <t>Keterangan</t>
  </si>
  <si>
    <t>Nilai</t>
  </si>
  <si>
    <t xml:space="preserve">Biaya Pemasangan VSD </t>
  </si>
  <si>
    <t>Penghematan Biaya Listrik/Tahun</t>
  </si>
  <si>
    <t>Payback Period(Bulan)</t>
  </si>
  <si>
    <r>
      <rPr>
        <b/>
        <sz val="10"/>
        <color theme="1"/>
        <rFont val="Arial"/>
        <family val="2"/>
      </rPr>
      <t>Penjelasan:</t>
    </r>
    <r>
      <rPr>
        <sz val="10"/>
        <color theme="1"/>
        <rFont val="Arial"/>
        <family val="2"/>
      </rPr>
      <t xml:space="preserve">
1.</t>
    </r>
    <r>
      <rPr>
        <b/>
        <sz val="10"/>
        <color theme="1"/>
        <rFont val="Arial"/>
        <family val="2"/>
      </rPr>
      <t>Biaya Pemasangan VSD:</t>
    </r>
    <r>
      <rPr>
        <sz val="10"/>
        <color theme="1"/>
        <rFont val="Arial"/>
        <family val="2"/>
      </rPr>
      <t xml:space="preserve">Total biaya yang dibutuhkan untuk memasang VSD adalah Rp.69.686.000
</t>
    </r>
    <r>
      <rPr>
        <b/>
        <sz val="10"/>
        <color theme="1"/>
        <rFont val="Arial"/>
        <family val="2"/>
      </rPr>
      <t>2.Penghematan Biaya Listrik per Tahun:</t>
    </r>
    <r>
      <rPr>
        <sz val="10"/>
        <color theme="1"/>
        <rFont val="Arial"/>
        <family val="2"/>
      </rPr>
      <t xml:space="preserve">Setelah pemasangan VSD.dapat menghemat biaya Rp.35.942.400
</t>
    </r>
    <r>
      <rPr>
        <b/>
        <sz val="10"/>
        <color theme="1"/>
        <rFont val="Arial"/>
        <family val="2"/>
      </rPr>
      <t>3.Payback Period:</t>
    </r>
    <r>
      <rPr>
        <sz val="10"/>
        <color theme="1"/>
        <rFont val="Arial"/>
        <family val="2"/>
      </rPr>
      <t xml:space="preserve">Waktu yang diperlukan untuk mendapatkan kembali modal pemasanganVSD adalah </t>
    </r>
    <r>
      <rPr>
        <b/>
        <sz val="10"/>
        <color theme="1"/>
        <rFont val="Arial"/>
        <family val="2"/>
      </rPr>
      <t>1,94 tahun (sekitar 2 tahun).</t>
    </r>
    <r>
      <rPr>
        <sz val="10"/>
        <color theme="1"/>
        <rFont val="Arial"/>
        <family val="2"/>
      </rPr>
      <t xml:space="preserve">Dan setelabh itu akan mendapatkan keuntungan bersih dari penghematan lsitrik setiap bulan </t>
    </r>
  </si>
  <si>
    <r>
      <rPr>
        <b/>
        <sz val="10"/>
        <color theme="1"/>
        <rFont val="Arial"/>
        <family val="2"/>
      </rPr>
      <t xml:space="preserve">Kesimpulan </t>
    </r>
    <r>
      <rPr>
        <sz val="10"/>
        <color theme="1"/>
        <rFont val="Arial"/>
        <family val="2"/>
      </rPr>
      <t xml:space="preserve">
</t>
    </r>
    <r>
      <rPr>
        <b/>
        <sz val="10"/>
        <color theme="1"/>
        <rFont val="Arial"/>
        <family val="2"/>
      </rPr>
      <t xml:space="preserve">1.Sebelum pemasangan VSD </t>
    </r>
    <r>
      <rPr>
        <sz val="10"/>
        <color theme="1"/>
        <rFont val="Arial"/>
        <family val="2"/>
      </rPr>
      <t>total konsumsi daya adalah</t>
    </r>
    <r>
      <rPr>
        <b/>
        <sz val="10"/>
        <color theme="1"/>
        <rFont val="Arial"/>
        <family val="2"/>
      </rPr>
      <t xml:space="preserve"> 9360 kWh per bulan</t>
    </r>
    <r>
      <rPr>
        <sz val="10"/>
        <color theme="1"/>
        <rFont val="Arial"/>
        <family val="2"/>
      </rPr>
      <t xml:space="preserve">,dengan biaya listrik sekitar </t>
    </r>
    <r>
      <rPr>
        <b/>
        <sz val="10"/>
        <color theme="1"/>
        <rFont val="Arial"/>
        <family val="2"/>
      </rPr>
      <t>Rp15.000.000</t>
    </r>
    <r>
      <rPr>
        <sz val="10"/>
        <color theme="1"/>
        <rFont val="Arial"/>
        <family val="2"/>
      </rPr>
      <t xml:space="preserve">
</t>
    </r>
    <r>
      <rPr>
        <b/>
        <sz val="10"/>
        <color theme="1"/>
        <rFont val="Arial"/>
        <family val="2"/>
      </rPr>
      <t xml:space="preserve">2.Setelah pemasangan VSD </t>
    </r>
    <r>
      <rPr>
        <sz val="10"/>
        <color theme="1"/>
        <rFont val="Arial"/>
        <family val="2"/>
      </rPr>
      <t xml:space="preserve">total konsumsi daya berkurang menjadi </t>
    </r>
    <r>
      <rPr>
        <b/>
        <sz val="10"/>
        <color theme="1"/>
        <rFont val="Arial"/>
        <family val="2"/>
      </rPr>
      <t>7488 kWh</t>
    </r>
    <r>
      <rPr>
        <sz val="10"/>
        <color theme="1"/>
        <rFont val="Arial"/>
        <family val="2"/>
      </rPr>
      <t xml:space="preserve"> dan dapat menghemat </t>
    </r>
    <r>
      <rPr>
        <b/>
        <sz val="10"/>
        <color theme="1"/>
        <rFont val="Arial"/>
        <family val="2"/>
      </rPr>
      <t>Rp2995.200 per bulan</t>
    </r>
    <r>
      <rPr>
        <sz val="10"/>
        <color theme="1"/>
        <rFont val="Arial"/>
        <family val="2"/>
      </rPr>
      <t xml:space="preserve">
</t>
    </r>
    <r>
      <rPr>
        <b/>
        <sz val="10"/>
        <color theme="1"/>
        <rFont val="Arial"/>
        <family val="2"/>
      </rPr>
      <t>3.Payback period</t>
    </r>
    <r>
      <rPr>
        <sz val="10"/>
        <color theme="1"/>
        <rFont val="Arial"/>
        <family val="2"/>
      </rPr>
      <t xml:space="preserve"> untuk pemasangan VSD adalah sekitar </t>
    </r>
    <r>
      <rPr>
        <b/>
        <sz val="10"/>
        <color theme="1"/>
        <rFont val="Arial"/>
        <family val="2"/>
      </rPr>
      <t>1,94 tahun,atau kurang lebih 2 tahun</t>
    </r>
    <r>
      <rPr>
        <sz val="10"/>
        <color theme="1"/>
        <rFont val="Arial"/>
        <family val="2"/>
      </rPr>
      <t>.Dan setelah itu mendapatkanpenghematan yang terus berlanjut sebagai keuntungan</t>
    </r>
  </si>
  <si>
    <t>REKAP CONSUMPTION CCM 2024</t>
  </si>
  <si>
    <t>NO</t>
  </si>
  <si>
    <t>BULAN</t>
  </si>
  <si>
    <t>CONSUMPTION (KWH)</t>
  </si>
  <si>
    <t>CCM 1</t>
  </si>
  <si>
    <t>CCM 2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</si>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</sst>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0.00_);\(0.00\)"/>
    <numFmt numFmtId="166" formatCode="_(* #,##0.00_);_(* \(#,##0.00\);_(* &quot;-&quot;?_);_(@_)"/>
    <numFmt numFmtId="167" formatCode="_(* #,##0.0_);_(* \(#,##0.0\);_(* &quot;-&quot;_);_(@_)"/>
    <numFmt numFmtId="168" formatCode="[$Rp-421]#,##0_);\([$Rp-421]#,##0\)"/>
    <numFmt numFmtId="169" formatCode="_(* #,##0.0_);_(* \(#,##0.0\);_(* &quot;-&quot;??_);_(@_)"/>
    <numFmt numFmtId="170" formatCode="_(&quot;Rp&quot;* #,##0_);_(&quot;Rp&quot;* \(#,##0\);_(&quot;Rp&quot;* &quot;-&quot;_);_(@_)"/>
    <numFmt numFmtId="171" formatCode="_(* #,##0.0_);_(* \(#,##0.0\);_(* &quot;-&quot;?_);_(@_)"/>
    <numFmt numFmtId="172" formatCode="_(* #,##0.00000_);_(* \(#,##0.00000\);_(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name val="Calibri"/>
      <family val="2"/>
      <scheme val="minor"/>
    </font>
    <font>
      <sz val="10"/>
      <color rgb="FF000000"/>
      <name val="Calibri"/>
      <scheme val="minor"/>
    </font>
    <font>
      <b/>
      <sz val="10"/>
      <color theme="1"/>
      <name val="Calibri"/>
      <scheme val="minor"/>
    </font>
    <font>
      <sz val="10"/>
      <color theme="1"/>
      <name val="Calibri"/>
      <scheme val="minor"/>
    </font>
    <font>
      <i/>
      <sz val="10"/>
      <color theme="1"/>
      <name val="Calibri"/>
      <scheme val="minor"/>
    </font>
    <font>
      <sz val="10"/>
      <name val="Arial"/>
    </font>
    <font>
      <b/>
      <sz val="10"/>
      <color theme="1"/>
      <name val="Arial"/>
    </font>
    <font>
      <sz val="10"/>
      <color theme="1"/>
      <name val="Arial"/>
    </font>
    <font>
      <b/>
      <i/>
      <sz val="10"/>
      <color theme="1"/>
      <name val="Arial"/>
    </font>
    <font>
      <i/>
      <sz val="10"/>
      <color theme="1"/>
      <name val="Arial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FFFF"/>
        <bgColor rgb="FF00FFFF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19" fillId="0" borderId="0"/>
  </cellStyleXfs>
  <cellXfs count="96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165" fontId="3" fillId="0" borderId="0" xfId="0" applyNumberFormat="1" applyFont="1" applyAlignment="1">
      <alignment horizontal="right"/>
    </xf>
    <xf numFmtId="0" fontId="3" fillId="0" borderId="1" xfId="0" applyFont="1" applyBorder="1"/>
    <xf numFmtId="166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0" borderId="1" xfId="0" applyBorder="1"/>
    <xf numFmtId="167" fontId="0" fillId="0" borderId="7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168" fontId="0" fillId="0" borderId="7" xfId="1" applyNumberFormat="1" applyFont="1" applyBorder="1"/>
    <xf numFmtId="9" fontId="0" fillId="0" borderId="7" xfId="2" applyFont="1" applyBorder="1"/>
    <xf numFmtId="3" fontId="0" fillId="0" borderId="8" xfId="0" applyNumberFormat="1" applyBorder="1"/>
    <xf numFmtId="0" fontId="0" fillId="0" borderId="9" xfId="0" applyBorder="1"/>
    <xf numFmtId="167" fontId="0" fillId="0" borderId="2" xfId="0" applyNumberFormat="1" applyBorder="1"/>
    <xf numFmtId="0" fontId="0" fillId="0" borderId="2" xfId="0" applyBorder="1"/>
    <xf numFmtId="0" fontId="0" fillId="0" borderId="2" xfId="0" applyBorder="1" applyAlignment="1">
      <alignment horizontal="center"/>
    </xf>
    <xf numFmtId="9" fontId="0" fillId="0" borderId="2" xfId="2" applyFont="1" applyBorder="1"/>
    <xf numFmtId="3" fontId="0" fillId="0" borderId="10" xfId="0" applyNumberFormat="1" applyBorder="1"/>
    <xf numFmtId="0" fontId="3" fillId="0" borderId="11" xfId="0" applyFont="1" applyBorder="1"/>
    <xf numFmtId="167" fontId="0" fillId="0" borderId="0" xfId="0" applyNumberFormat="1"/>
    <xf numFmtId="0" fontId="0" fillId="0" borderId="0" xfId="0" applyAlignment="1">
      <alignment horizontal="center"/>
    </xf>
    <xf numFmtId="9" fontId="0" fillId="0" borderId="0" xfId="2" applyFont="1" applyBorder="1"/>
    <xf numFmtId="3" fontId="3" fillId="0" borderId="12" xfId="0" applyNumberFormat="1" applyFont="1" applyBorder="1"/>
    <xf numFmtId="0" fontId="0" fillId="0" borderId="11" xfId="0" applyBorder="1"/>
    <xf numFmtId="16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170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3" fontId="0" fillId="0" borderId="12" xfId="0" applyNumberFormat="1" applyBorder="1"/>
    <xf numFmtId="41" fontId="0" fillId="0" borderId="12" xfId="0" applyNumberFormat="1" applyBorder="1"/>
    <xf numFmtId="171" fontId="0" fillId="0" borderId="0" xfId="0" applyNumberFormat="1"/>
    <xf numFmtId="0" fontId="0" fillId="0" borderId="9" xfId="0" applyBorder="1" applyAlignment="1">
      <alignment horizontal="left"/>
    </xf>
    <xf numFmtId="9" fontId="0" fillId="0" borderId="2" xfId="0" applyNumberFormat="1" applyBorder="1"/>
    <xf numFmtId="9" fontId="0" fillId="0" borderId="2" xfId="2" applyFont="1" applyFill="1" applyBorder="1"/>
    <xf numFmtId="0" fontId="0" fillId="0" borderId="13" xfId="0" applyBorder="1"/>
    <xf numFmtId="41" fontId="0" fillId="0" borderId="10" xfId="0" applyNumberFormat="1" applyBorder="1"/>
    <xf numFmtId="9" fontId="0" fillId="0" borderId="0" xfId="0" applyNumberFormat="1"/>
    <xf numFmtId="0" fontId="0" fillId="3" borderId="0" xfId="0" applyFill="1"/>
    <xf numFmtId="0" fontId="3" fillId="0" borderId="9" xfId="0" applyFont="1" applyBorder="1"/>
    <xf numFmtId="0" fontId="3" fillId="0" borderId="2" xfId="0" applyFont="1" applyBorder="1"/>
    <xf numFmtId="0" fontId="3" fillId="0" borderId="2" xfId="0" applyFont="1" applyBorder="1" applyAlignment="1">
      <alignment horizontal="right"/>
    </xf>
    <xf numFmtId="3" fontId="3" fillId="0" borderId="10" xfId="0" applyNumberFormat="1" applyFont="1" applyBorder="1"/>
    <xf numFmtId="3" fontId="3" fillId="0" borderId="0" xfId="0" applyNumberFormat="1" applyFont="1"/>
    <xf numFmtId="170" fontId="0" fillId="0" borderId="0" xfId="0" applyNumberFormat="1" applyAlignment="1">
      <alignment horizontal="center"/>
    </xf>
    <xf numFmtId="43" fontId="0" fillId="0" borderId="0" xfId="0" applyNumberFormat="1"/>
    <xf numFmtId="0" fontId="2" fillId="0" borderId="0" xfId="0" applyFont="1"/>
    <xf numFmtId="43" fontId="0" fillId="0" borderId="0" xfId="0" applyNumberForma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/>
    <xf numFmtId="172" fontId="0" fillId="0" borderId="0" xfId="0" applyNumberFormat="1"/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17" fontId="0" fillId="0" borderId="6" xfId="0" applyNumberFormat="1" applyBorder="1"/>
    <xf numFmtId="3" fontId="0" fillId="0" borderId="6" xfId="0" applyNumberFormat="1" applyBorder="1"/>
    <xf numFmtId="3" fontId="0" fillId="0" borderId="0" xfId="0" applyNumberFormat="1"/>
    <xf numFmtId="0" fontId="8" fillId="0" borderId="0" xfId="3"/>
    <xf numFmtId="0" fontId="9" fillId="4" borderId="14" xfId="3" applyFont="1" applyFill="1" applyBorder="1" applyAlignment="1">
      <alignment horizontal="center" vertical="center"/>
    </xf>
    <xf numFmtId="0" fontId="10" fillId="0" borderId="14" xfId="3" applyFont="1" applyBorder="1" applyAlignment="1">
      <alignment horizontal="center"/>
    </xf>
    <xf numFmtId="0" fontId="10" fillId="0" borderId="14" xfId="3" applyFont="1" applyBorder="1" applyAlignment="1">
      <alignment horizontal="center" vertical="center"/>
    </xf>
    <xf numFmtId="0" fontId="17" fillId="4" borderId="14" xfId="4" applyFont="1" applyFill="1" applyBorder="1" applyAlignment="1">
      <alignment horizontal="center" vertical="center"/>
    </xf>
    <xf numFmtId="0" fontId="20" fillId="0" borderId="14" xfId="4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vertical="center"/>
    </xf>
    <xf numFmtId="3" fontId="0" fillId="0" borderId="6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left"/>
    </xf>
    <xf numFmtId="0" fontId="11" fillId="0" borderId="15" xfId="3" applyFont="1" applyBorder="1" applyAlignment="1">
      <alignment horizontal="center" vertical="center" wrapText="1"/>
    </xf>
    <xf numFmtId="0" fontId="12" fillId="0" borderId="16" xfId="3" applyFont="1" applyBorder="1"/>
    <xf numFmtId="0" fontId="12" fillId="0" borderId="17" xfId="3" applyFont="1" applyBorder="1"/>
    <xf numFmtId="0" fontId="12" fillId="0" borderId="18" xfId="3" applyFont="1" applyBorder="1"/>
    <xf numFmtId="0" fontId="8" fillId="0" borderId="0" xfId="3"/>
    <xf numFmtId="0" fontId="12" fillId="0" borderId="19" xfId="3" applyFont="1" applyBorder="1"/>
    <xf numFmtId="0" fontId="12" fillId="0" borderId="20" xfId="3" applyFont="1" applyBorder="1"/>
    <xf numFmtId="0" fontId="12" fillId="0" borderId="21" xfId="3" applyFont="1" applyBorder="1"/>
    <xf numFmtId="0" fontId="12" fillId="0" borderId="22" xfId="3" applyFont="1" applyBorder="1"/>
    <xf numFmtId="0" fontId="10" fillId="0" borderId="0" xfId="3" applyFont="1" applyAlignment="1">
      <alignment horizontal="center" vertical="center" wrapText="1"/>
    </xf>
    <xf numFmtId="0" fontId="17" fillId="0" borderId="0" xfId="3" applyFont="1" applyAlignment="1">
      <alignment horizontal="center" vertical="center"/>
    </xf>
    <xf numFmtId="0" fontId="18" fillId="0" borderId="0" xfId="3" applyFont="1" applyAlignment="1">
      <alignment horizontal="center" vertical="center"/>
    </xf>
    <xf numFmtId="0" fontId="10" fillId="0" borderId="0" xfId="3" applyFont="1" applyAlignment="1">
      <alignment horizontal="center" wrapText="1"/>
    </xf>
    <xf numFmtId="0" fontId="20" fillId="0" borderId="0" xfId="4" applyFont="1" applyAlignment="1">
      <alignment horizontal="center" vertical="center" wrapText="1"/>
    </xf>
    <xf numFmtId="0" fontId="19" fillId="0" borderId="0" xfId="4" applyAlignment="1">
      <alignment vertical="center"/>
    </xf>
    <xf numFmtId="0" fontId="19" fillId="0" borderId="0" xfId="4"/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5">
    <cellStyle name="Comma" xfId="1" builtinId="3"/>
    <cellStyle name="Normal" xfId="0" builtinId="0"/>
    <cellStyle name="Normal 2" xfId="3" xr:uid="{34BBD4E8-9CCE-4E25-B19F-972074E0FC88}"/>
    <cellStyle name="Normal 3" xfId="4" xr:uid="{7A9A6704-2472-4E8D-88E1-F74323DBA06E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[8]Sheet1!$C$4:$C$13</c:f>
              <c:numCache>
                <c:formatCode>General</c:formatCode>
                <c:ptCount val="10"/>
                <c:pt idx="0">
                  <c:v>21872698</c:v>
                </c:pt>
                <c:pt idx="1">
                  <c:v>22411040</c:v>
                </c:pt>
                <c:pt idx="2">
                  <c:v>19544784</c:v>
                </c:pt>
                <c:pt idx="3">
                  <c:v>22085830</c:v>
                </c:pt>
                <c:pt idx="4">
                  <c:v>25567595</c:v>
                </c:pt>
                <c:pt idx="5">
                  <c:v>24342087</c:v>
                </c:pt>
                <c:pt idx="6">
                  <c:v>21948029</c:v>
                </c:pt>
                <c:pt idx="7">
                  <c:v>18804335</c:v>
                </c:pt>
                <c:pt idx="8">
                  <c:v>18986232</c:v>
                </c:pt>
                <c:pt idx="9">
                  <c:v>20171318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[8]Sheet1!$B$4:$B$13</c15:sqref>
                        </c15:formulaRef>
                      </c:ext>
                    </c:extLst>
                    <c:strCache>
                      <c:ptCount val="10"/>
                      <c:pt idx="0">
                        <c:v>Juli'23</c:v>
                      </c:pt>
                      <c:pt idx="1">
                        <c:v>Agst'23</c:v>
                      </c:pt>
                      <c:pt idx="2">
                        <c:v>Sept'23</c:v>
                      </c:pt>
                      <c:pt idx="3">
                        <c:v>Okt'23</c:v>
                      </c:pt>
                      <c:pt idx="4">
                        <c:v>Nov'23</c:v>
                      </c:pt>
                      <c:pt idx="5">
                        <c:v>Des'23</c:v>
                      </c:pt>
                      <c:pt idx="6">
                        <c:v>Jan'24</c:v>
                      </c:pt>
                      <c:pt idx="7">
                        <c:v>Feb'24</c:v>
                      </c:pt>
                      <c:pt idx="8">
                        <c:v>Mar'24</c:v>
                      </c:pt>
                      <c:pt idx="9">
                        <c:v>Apr'24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EED6-476D-9C59-070E76013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/>
        <c:smooth val="0"/>
        <c:axId val="76667136"/>
        <c:axId val="76686848"/>
      </c:lineChart>
      <c:catAx>
        <c:axId val="7666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Bulan</a:t>
                </a:r>
                <a:r>
                  <a:rPr lang="en-US" baseline="0"/>
                  <a:t> tagihan listrik</a:t>
                </a:r>
                <a:endParaRPr lang="en-US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76686848"/>
        <c:crosses val="autoZero"/>
        <c:auto val="1"/>
        <c:lblAlgn val="ctr"/>
        <c:lblOffset val="100"/>
        <c:noMultiLvlLbl val="0"/>
      </c:catAx>
      <c:valAx>
        <c:axId val="766868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Biaya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66671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Rekap Data Pengeluaran</a:t>
            </a:r>
            <a:r>
              <a:rPr lang="en-ID" baseline="0"/>
              <a:t> Energi</a:t>
            </a:r>
          </a:p>
          <a:p>
            <a:pPr>
              <a:defRPr/>
            </a:pPr>
            <a:r>
              <a:rPr lang="en-ID" baseline="0"/>
              <a:t>Cibinong City Mall Tahun 2024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[8]Sheet1!$B$4:$B$15</c:f>
              <c:strCache>
                <c:ptCount val="1"/>
                <c:pt idx="0">
                  <c:v>JANUARI FEBRUARI MARET APRIL MEI JUNI JULI AGUSTUS SEPTEMBER OKTOBER NOVEMBER DESEMBER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[8]Sheet1!$C$4:$C$15</c:f>
              <c:numCache>
                <c:formatCode>General</c:formatCode>
                <c:ptCount val="12"/>
                <c:pt idx="0">
                  <c:v>1519680</c:v>
                </c:pt>
                <c:pt idx="1">
                  <c:v>1404480</c:v>
                </c:pt>
                <c:pt idx="2">
                  <c:v>1506080.00000001</c:v>
                </c:pt>
                <c:pt idx="3">
                  <c:v>1551777.64</c:v>
                </c:pt>
                <c:pt idx="4">
                  <c:v>1486160</c:v>
                </c:pt>
                <c:pt idx="5">
                  <c:v>1488037.2</c:v>
                </c:pt>
                <c:pt idx="6">
                  <c:v>1488037.2</c:v>
                </c:pt>
                <c:pt idx="7">
                  <c:v>1532722.07</c:v>
                </c:pt>
                <c:pt idx="8">
                  <c:v>1478246.81</c:v>
                </c:pt>
                <c:pt idx="9">
                  <c:v>1562294.31</c:v>
                </c:pt>
                <c:pt idx="10">
                  <c:v>1516209.15</c:v>
                </c:pt>
                <c:pt idx="11">
                  <c:v>1615883.57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EB-465A-8396-E9BCFED5C70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[8]Sheet1!$D$4:$D$15</c:f>
              <c:numCache>
                <c:formatCode>General</c:formatCode>
                <c:ptCount val="12"/>
                <c:pt idx="0">
                  <c:v>515880</c:v>
                </c:pt>
                <c:pt idx="1">
                  <c:v>532280</c:v>
                </c:pt>
                <c:pt idx="2">
                  <c:v>518960</c:v>
                </c:pt>
                <c:pt idx="3">
                  <c:v>528200</c:v>
                </c:pt>
                <c:pt idx="4">
                  <c:v>661868</c:v>
                </c:pt>
                <c:pt idx="5">
                  <c:v>589776</c:v>
                </c:pt>
                <c:pt idx="6">
                  <c:v>591960</c:v>
                </c:pt>
                <c:pt idx="7">
                  <c:v>610940</c:v>
                </c:pt>
                <c:pt idx="8">
                  <c:v>626400</c:v>
                </c:pt>
                <c:pt idx="9">
                  <c:v>717740</c:v>
                </c:pt>
                <c:pt idx="10">
                  <c:v>634364</c:v>
                </c:pt>
                <c:pt idx="11">
                  <c:v>650584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EB-465A-8396-E9BCFED5C70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277012063"/>
        <c:axId val="277014463"/>
      </c:barChart>
      <c:catAx>
        <c:axId val="27701206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b="1"/>
                  <a:t>BULAN</a:t>
                </a:r>
              </a:p>
              <a:p>
                <a:pPr>
                  <a:defRPr/>
                </a:pPr>
                <a:r>
                  <a:rPr lang="en-ID" b="1"/>
                  <a:t>(Januari</a:t>
                </a:r>
                <a:r>
                  <a:rPr lang="en-ID" b="1" baseline="0"/>
                  <a:t> - Desember)</a:t>
                </a:r>
                <a:endParaRPr lang="en-ID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014463"/>
        <c:crosses val="autoZero"/>
        <c:auto val="1"/>
        <c:lblAlgn val="ctr"/>
        <c:lblOffset val="100"/>
        <c:noMultiLvlLbl val="0"/>
      </c:catAx>
      <c:valAx>
        <c:axId val="277014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b="1"/>
                  <a:t>Konsumsi Energi (KWH)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0120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8164</xdr:colOff>
      <xdr:row>3</xdr:row>
      <xdr:rowOff>47625</xdr:rowOff>
    </xdr:from>
    <xdr:to>
      <xdr:col>12</xdr:col>
      <xdr:colOff>628650</xdr:colOff>
      <xdr:row>9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A322619-30EA-488F-B557-06E95E4662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2564" y="650875"/>
          <a:ext cx="1395186" cy="10953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2</xdr:row>
      <xdr:rowOff>28575</xdr:rowOff>
    </xdr:from>
    <xdr:to>
      <xdr:col>12</xdr:col>
      <xdr:colOff>390525</xdr:colOff>
      <xdr:row>15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A36D3F-1901-43A7-9050-6B6D743DE2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466724</xdr:colOff>
      <xdr:row>2</xdr:row>
      <xdr:rowOff>107950</xdr:rowOff>
    </xdr:from>
    <xdr:to>
      <xdr:col>14</xdr:col>
      <xdr:colOff>165099</xdr:colOff>
      <xdr:row>25</xdr:row>
      <xdr:rowOff>69849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DF50B9-A949-4BE5-917D-27C8D52BA2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8164</xdr:colOff>
      <xdr:row>3</xdr:row>
      <xdr:rowOff>47625</xdr:rowOff>
    </xdr:from>
    <xdr:to>
      <xdr:col>12</xdr:col>
      <xdr:colOff>628650</xdr:colOff>
      <xdr:row>9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854BF20-FBC3-4C04-AEC0-5C88CFB0E9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2564" y="650875"/>
          <a:ext cx="1395186" cy="1095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8164</xdr:colOff>
      <xdr:row>3</xdr:row>
      <xdr:rowOff>47625</xdr:rowOff>
    </xdr:from>
    <xdr:to>
      <xdr:col>12</xdr:col>
      <xdr:colOff>628650</xdr:colOff>
      <xdr:row>9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A2EB0D-DD00-4A06-AAC4-27C0E5C874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2564" y="650875"/>
          <a:ext cx="1395186" cy="10953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8164</xdr:colOff>
      <xdr:row>3</xdr:row>
      <xdr:rowOff>47625</xdr:rowOff>
    </xdr:from>
    <xdr:to>
      <xdr:col>12</xdr:col>
      <xdr:colOff>628650</xdr:colOff>
      <xdr:row>9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D91ABE3-3BA8-4AE1-ACAE-60DAE6E72D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2564" y="650875"/>
          <a:ext cx="1395186" cy="10953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8164</xdr:colOff>
      <xdr:row>3</xdr:row>
      <xdr:rowOff>47625</xdr:rowOff>
    </xdr:from>
    <xdr:to>
      <xdr:col>12</xdr:col>
      <xdr:colOff>628650</xdr:colOff>
      <xdr:row>9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CDB6CF8-012A-486C-B31A-EA5396FDDC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2564" y="650875"/>
          <a:ext cx="1395186" cy="10953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8164</xdr:colOff>
      <xdr:row>3</xdr:row>
      <xdr:rowOff>47625</xdr:rowOff>
    </xdr:from>
    <xdr:to>
      <xdr:col>12</xdr:col>
      <xdr:colOff>628650</xdr:colOff>
      <xdr:row>9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04064B0-A36C-4FF9-9FD7-C0483F3453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2564" y="650875"/>
          <a:ext cx="1395186" cy="10953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8164</xdr:colOff>
      <xdr:row>3</xdr:row>
      <xdr:rowOff>47625</xdr:rowOff>
    </xdr:from>
    <xdr:to>
      <xdr:col>12</xdr:col>
      <xdr:colOff>628650</xdr:colOff>
      <xdr:row>9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A86FFA4-F8FD-4935-8B55-AADC0F8D42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2564" y="650875"/>
          <a:ext cx="1395186" cy="10953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8164</xdr:colOff>
      <xdr:row>3</xdr:row>
      <xdr:rowOff>47625</xdr:rowOff>
    </xdr:from>
    <xdr:to>
      <xdr:col>12</xdr:col>
      <xdr:colOff>628650</xdr:colOff>
      <xdr:row>9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A0ABEB7-8874-4AA7-8589-F581245CE6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2564" y="650875"/>
          <a:ext cx="1395186" cy="10953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8164</xdr:colOff>
      <xdr:row>3</xdr:row>
      <xdr:rowOff>47625</xdr:rowOff>
    </xdr:from>
    <xdr:to>
      <xdr:col>12</xdr:col>
      <xdr:colOff>628650</xdr:colOff>
      <xdr:row>9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E694AB6-3610-4A2E-A742-C81B6BD83D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2564" y="650875"/>
          <a:ext cx="1395186" cy="10953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y%20Gunawan/Downloads/REKAPITULASI%20TAGIHAN%20LISTRIK,AIR,GAS/2023/9.%20September/Tagihan%20Listrik%20Agustus%20-%20September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y%20Gunawan/Downloads/REKAPITULASI%20TAGIHAN%20LISTRIK,AIR,GAS/2023/6.%20Juni/Tagihan%20Listrik%20Mei%20-%20Juni%20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y%20Gunawan/Downloads/REKAPITULASI%20TAGIHAN%20LISTRIK,AIR,GAS/2023/5.%20Mei/Tagihan%20Listrik%20April%20-%20Mei%20202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y%20Gunawan/Downloads/REKAPITULASI%20TAGIHAN%20LISTRIK,AIR,GAS/2023/4.%20April/Tagihan%20Listrik%20Maret%20-%20April%20202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y%20Gunawan/Downloads/REKAPITULASI%20TAGIHAN%20LISTRIK,AIR,GAS/2023/3.%20Maret/Tagihan%20Listrik%20Februari%20-%20Maret%20202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y%20Gunawan/Downloads/REKAPITULASI%20TAGIHAN%20LISTRIK,AIR,GAS/2023/2.%20Februari/Tagihan%20Listrik%20Januari%20-%20Februari%20202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y%20Gunawan/Downloads/REKAPITULASI%20TAGIHAN%20LISTRIK,AIR,GAS/2023/1.%20Januari/Tagihan%20Listrik%20Desember%202022%20-%20Januari%202023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ndy%20Gunawan\Desktop\SKRIPSI\DATA%20MENTAH%20SKRIPSI\DATA%20PENGELUARAN%20ENERGI%20CIBINONG%20CITY.xlsx" TargetMode="External"/><Relationship Id="rId1" Type="http://schemas.openxmlformats.org/officeDocument/2006/relationships/externalLinkPath" Target="DATA%20PENGELUARAN%20ENERGI%20CIBINONG%20CI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rik Sep pln (2)"/>
      <sheetName val="Listrik Sep pln"/>
      <sheetName val="Utilitas"/>
      <sheetName val="Shoping Arcade"/>
      <sheetName val="Kopken"/>
      <sheetName val="Food Garden"/>
      <sheetName val="MALL"/>
      <sheetName val="LUMP SUM &amp; NEON BOX"/>
      <sheetName val="ATS"/>
      <sheetName val="Badminton"/>
      <sheetName val="Carwash"/>
      <sheetName val="MG"/>
      <sheetName val="CMO"/>
      <sheetName val="Chiller Superindo"/>
      <sheetName val="Balon Superindo"/>
      <sheetName val="SIGN SUPERINDO"/>
      <sheetName val="Gereja lt. 7"/>
      <sheetName val="Sign Kopken"/>
      <sheetName val="sign bilyard"/>
      <sheetName val="SIGN BLITZ"/>
      <sheetName val="FIRST MEDIA"/>
      <sheetName val="ATM MAN 2"/>
      <sheetName val="server tbg"/>
      <sheetName val="TBG"/>
      <sheetName val="SIGN MAKO BAKERY"/>
      <sheetName val="SIGN J.CO"/>
      <sheetName val="Apt thp 1"/>
      <sheetName val="APT LAC"/>
      <sheetName val="Publik Area"/>
      <sheetName val="Apt Tahap 2"/>
    </sheetNames>
    <sheetDataSet>
      <sheetData sheetId="0" refreshError="1"/>
      <sheetData sheetId="1" refreshError="1">
        <row r="36">
          <cell r="C36">
            <v>1139.783590138675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rik Mei pln"/>
      <sheetName val="Utilitas"/>
      <sheetName val="Shoping Arcade"/>
      <sheetName val="Kopken"/>
      <sheetName val="Food Garden"/>
      <sheetName val="MALL"/>
      <sheetName val="LUMP SUM &amp; NEON BOX"/>
      <sheetName val="Badminton"/>
      <sheetName val="Carwash"/>
      <sheetName val="MG"/>
      <sheetName val="CMO"/>
      <sheetName val="Chiller Superindo"/>
      <sheetName val="Balon Superindo"/>
      <sheetName val="SIGN SUPERINDO"/>
      <sheetName val="Gereja lt. 7"/>
      <sheetName val="Sign Kopken"/>
      <sheetName val="sign bilyard"/>
      <sheetName val="SIGN BLITZ"/>
      <sheetName val="FIRST MEDIA"/>
      <sheetName val="ATM MAN 2"/>
      <sheetName val="TBG"/>
      <sheetName val="server tbg"/>
      <sheetName val="SIGN MAKO BAKERY"/>
      <sheetName val="SIGN J.CO"/>
      <sheetName val="Apt thp 1"/>
      <sheetName val="APT LAC"/>
      <sheetName val="Publik Area"/>
      <sheetName val="Apt Tahap 2"/>
    </sheetNames>
    <sheetDataSet>
      <sheetData sheetId="0" refreshError="1">
        <row r="36">
          <cell r="C36">
            <v>1136.1810890384365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rik Mei pln"/>
      <sheetName val="Utilitas"/>
      <sheetName val="Shoping Arcade"/>
      <sheetName val="Kopken"/>
      <sheetName val="Food Garden"/>
      <sheetName val="MALL"/>
      <sheetName val="LUMP SUM &amp; NEON BOX"/>
      <sheetName val="Badminton"/>
      <sheetName val="Carwash"/>
      <sheetName val="MG"/>
      <sheetName val="CMO"/>
      <sheetName val="Chiller Superindo"/>
      <sheetName val="Balon Superindo"/>
      <sheetName val="SIGN SUPERINDO"/>
      <sheetName val="Gereja lt. 7"/>
      <sheetName val="Sign Kopken"/>
      <sheetName val="sign bilyard"/>
      <sheetName val="SIGN BLITZ"/>
      <sheetName val="FIRST MEDIA"/>
      <sheetName val="ATM MAN 2"/>
      <sheetName val="TBG"/>
      <sheetName val="server tbg"/>
      <sheetName val="SIGN MAKO BAKERY"/>
      <sheetName val="SIGN J.CO"/>
      <sheetName val="Apt thp 1"/>
      <sheetName val="APT LAC"/>
      <sheetName val="Publik Area"/>
      <sheetName val="Apt Tahap 2"/>
    </sheetNames>
    <sheetDataSet>
      <sheetData sheetId="0" refreshError="1">
        <row r="36">
          <cell r="C36">
            <v>1135.3425645102116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rik Apr pln"/>
      <sheetName val="Utilitas"/>
      <sheetName val="Shoping Arcade"/>
      <sheetName val="Kopken"/>
      <sheetName val="Food Garden"/>
      <sheetName val="MALL"/>
      <sheetName val="LUMP SUM &amp; NEON BOX"/>
      <sheetName val="Badminton"/>
      <sheetName val="Carwash"/>
      <sheetName val="MG"/>
      <sheetName val="CMO"/>
      <sheetName val="Chiller Superindo"/>
      <sheetName val="Balon Superindo"/>
      <sheetName val="SIGN SUPERINDO"/>
      <sheetName val="Gereja lt. 7"/>
      <sheetName val="Sign Kopken"/>
      <sheetName val="sign bilyard"/>
      <sheetName val="SIGN BLITZ"/>
      <sheetName val="FIRST MEDIA"/>
      <sheetName val="ATM MAN 2"/>
      <sheetName val="TBG"/>
      <sheetName val="server tbg"/>
      <sheetName val="SIGN MAKO BAKERY"/>
      <sheetName val="SIGN J.CO"/>
      <sheetName val="Apt thp 1"/>
      <sheetName val="APT LAC"/>
      <sheetName val="Publik Area"/>
      <sheetName val="Apt Tahap 2"/>
    </sheetNames>
    <sheetDataSet>
      <sheetData sheetId="0" refreshError="1">
        <row r="36">
          <cell r="C36">
            <v>1134.3526820568045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rik Mar pln"/>
      <sheetName val="Utilitas"/>
      <sheetName val="Shoping Arcade"/>
      <sheetName val="Kopken"/>
      <sheetName val="Food Garden"/>
      <sheetName val="MALL"/>
      <sheetName val="LUMP SUM &amp; NEON BOX"/>
      <sheetName val="Carwash"/>
      <sheetName val="MG"/>
      <sheetName val="CMO"/>
      <sheetName val="Chiller Superindo"/>
      <sheetName val="Balon Superindo"/>
      <sheetName val="SIGN SUPERINDO"/>
      <sheetName val="Gereja lt. 7"/>
      <sheetName val="Sign Kopken"/>
      <sheetName val="sign bilyard"/>
      <sheetName val="SIGN BLITZ"/>
      <sheetName val="FIRST MEDIA"/>
      <sheetName val="ATM MAN 2"/>
      <sheetName val="TBG"/>
      <sheetName val="server tbg"/>
      <sheetName val="SIGN MAKO BAKERY"/>
      <sheetName val="SIGN J.CO"/>
      <sheetName val="Apt thp 1"/>
      <sheetName val="APT LAC"/>
      <sheetName val="Publik Area"/>
      <sheetName val="Apt Tahap 2"/>
    </sheetNames>
    <sheetDataSet>
      <sheetData sheetId="0" refreshError="1">
        <row r="35">
          <cell r="C35">
            <v>1135.7454956227054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rik Feb pln"/>
      <sheetName val="Utilitas"/>
      <sheetName val="Shoping Arcade"/>
      <sheetName val="Kopken"/>
      <sheetName val="Food Garden"/>
      <sheetName val="MALL"/>
      <sheetName val="BLITZ"/>
      <sheetName val="LUMP SUM &amp; NEON BOX"/>
      <sheetName val="MG"/>
      <sheetName val="CMO"/>
      <sheetName val="Chiller Superindo"/>
      <sheetName val="Balon Superindo"/>
      <sheetName val="SIGN SUPERINDO"/>
      <sheetName val="Gereja lt. 7"/>
      <sheetName val="Sign Kopken"/>
      <sheetName val="sign bilyard"/>
      <sheetName val="SIGN BLITZ"/>
      <sheetName val="FIRST MEDIA"/>
      <sheetName val="ATM MAN 2"/>
      <sheetName val="TBG"/>
      <sheetName val="server tbg"/>
      <sheetName val="SIGN MAKO BAKERY"/>
      <sheetName val="SIGN J.CO"/>
      <sheetName val="Apartemen"/>
      <sheetName val="APT LAC"/>
      <sheetName val="Publik Area"/>
      <sheetName val="Apt Tahap 2"/>
    </sheetNames>
    <sheetDataSet>
      <sheetData sheetId="0" refreshError="1">
        <row r="35">
          <cell r="C35">
            <v>1136.2157838310038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rik Jan pln"/>
      <sheetName val="Utilitas"/>
      <sheetName val="Shoping Arcade"/>
      <sheetName val="Kopken"/>
      <sheetName val="Food Garden"/>
      <sheetName val="MALL"/>
      <sheetName val="LUMP SUM &amp; NEON BOX"/>
      <sheetName val="CMO"/>
      <sheetName val="Chiller Superindo"/>
      <sheetName val="Gereja lt. 7"/>
      <sheetName val="Sign Kopken"/>
      <sheetName val="sign bilyard"/>
      <sheetName val="SIGN BLITZ"/>
      <sheetName val="FIRST MEDIA"/>
      <sheetName val="SIGN SUPERINDO"/>
      <sheetName val="ATM MAN 2"/>
      <sheetName val="TBG"/>
      <sheetName val="server tbg"/>
      <sheetName val="SIGN MAKO BAKERY"/>
      <sheetName val="SIGN J.CO"/>
      <sheetName val="MARKETING"/>
      <sheetName val="Apartemen"/>
      <sheetName val="APT LAC"/>
      <sheetName val="Publik Area"/>
      <sheetName val="Apt Tahap 2"/>
    </sheetNames>
    <sheetDataSet>
      <sheetData sheetId="0" refreshError="1">
        <row r="33">
          <cell r="C33">
            <v>1135.9216218140396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4">
          <cell r="B4" t="str">
            <v>JANUARI</v>
          </cell>
          <cell r="C4">
            <v>1519680</v>
          </cell>
          <cell r="D4">
            <v>515880</v>
          </cell>
        </row>
        <row r="5">
          <cell r="B5" t="str">
            <v>FEBRUARI</v>
          </cell>
          <cell r="C5">
            <v>1404480</v>
          </cell>
          <cell r="D5">
            <v>532280</v>
          </cell>
        </row>
        <row r="6">
          <cell r="B6" t="str">
            <v>MARET</v>
          </cell>
          <cell r="C6">
            <v>1506080.00000001</v>
          </cell>
          <cell r="D6">
            <v>518960</v>
          </cell>
        </row>
        <row r="7">
          <cell r="B7" t="str">
            <v>APRIL</v>
          </cell>
          <cell r="C7">
            <v>1551777.64</v>
          </cell>
          <cell r="D7">
            <v>528200</v>
          </cell>
        </row>
        <row r="8">
          <cell r="B8" t="str">
            <v>MEI</v>
          </cell>
          <cell r="C8">
            <v>1486160</v>
          </cell>
          <cell r="D8">
            <v>661868</v>
          </cell>
        </row>
        <row r="9">
          <cell r="B9" t="str">
            <v>JUNI</v>
          </cell>
          <cell r="C9">
            <v>1488037.2</v>
          </cell>
          <cell r="D9">
            <v>589776</v>
          </cell>
        </row>
        <row r="10">
          <cell r="B10" t="str">
            <v>JULI</v>
          </cell>
          <cell r="C10">
            <v>1488037.2</v>
          </cell>
          <cell r="D10">
            <v>591960</v>
          </cell>
        </row>
        <row r="11">
          <cell r="B11" t="str">
            <v>AGUSTUS</v>
          </cell>
          <cell r="C11">
            <v>1532722.07</v>
          </cell>
          <cell r="D11">
            <v>610940</v>
          </cell>
        </row>
        <row r="12">
          <cell r="B12" t="str">
            <v>SEPTEMBER</v>
          </cell>
          <cell r="C12">
            <v>1478246.81</v>
          </cell>
          <cell r="D12">
            <v>626400</v>
          </cell>
        </row>
        <row r="13">
          <cell r="B13" t="str">
            <v>OKTOBER</v>
          </cell>
          <cell r="C13">
            <v>1562294.31</v>
          </cell>
          <cell r="D13">
            <v>717740</v>
          </cell>
        </row>
        <row r="14">
          <cell r="B14" t="str">
            <v>NOVEMBER</v>
          </cell>
          <cell r="C14">
            <v>1516209.15</v>
          </cell>
          <cell r="D14">
            <v>634364</v>
          </cell>
        </row>
        <row r="15">
          <cell r="B15" t="str">
            <v>DESEMBER</v>
          </cell>
          <cell r="C15">
            <v>1615883.57</v>
          </cell>
          <cell r="D15">
            <v>650584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36C43-977F-4B23-9002-EF37C98649F3}">
  <dimension ref="A1:V30"/>
  <sheetViews>
    <sheetView workbookViewId="0">
      <selection activeCell="P7" sqref="P7"/>
    </sheetView>
  </sheetViews>
  <sheetFormatPr defaultRowHeight="14.4" x14ac:dyDescent="0.3"/>
  <cols>
    <col min="1" max="1" width="18.6640625" customWidth="1"/>
    <col min="4" max="4" width="4.88671875" bestFit="1" customWidth="1"/>
    <col min="5" max="5" width="9.5546875" bestFit="1" customWidth="1"/>
    <col min="7" max="7" width="2" bestFit="1" customWidth="1"/>
    <col min="9" max="9" width="5.109375" customWidth="1"/>
    <col min="10" max="10" width="2" bestFit="1" customWidth="1"/>
    <col min="12" max="12" width="11.109375" bestFit="1" customWidth="1"/>
    <col min="13" max="13" width="11.6640625" bestFit="1" customWidth="1"/>
    <col min="15" max="15" width="9.109375" customWidth="1"/>
  </cols>
  <sheetData>
    <row r="1" spans="1:22" x14ac:dyDescent="0.3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22" ht="18" x14ac:dyDescent="0.35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4" spans="1:22" x14ac:dyDescent="0.3">
      <c r="A4" s="73" t="s">
        <v>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2"/>
    </row>
    <row r="5" spans="1:22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"/>
    </row>
    <row r="6" spans="1:22" x14ac:dyDescent="0.3">
      <c r="A6" s="1" t="s">
        <v>3</v>
      </c>
      <c r="B6" s="3">
        <v>2471.88</v>
      </c>
      <c r="C6" s="1" t="s">
        <v>4</v>
      </c>
      <c r="D6" s="1"/>
      <c r="F6" s="4" t="s">
        <v>5</v>
      </c>
      <c r="G6" s="1"/>
      <c r="H6" s="1"/>
      <c r="I6" s="1"/>
      <c r="J6" s="1"/>
      <c r="K6" s="1"/>
      <c r="L6" s="1"/>
    </row>
    <row r="7" spans="1:22" x14ac:dyDescent="0.3">
      <c r="A7" s="1" t="s">
        <v>6</v>
      </c>
      <c r="B7" s="3">
        <v>2554.83</v>
      </c>
      <c r="C7" s="1" t="s">
        <v>4</v>
      </c>
      <c r="D7" s="1"/>
      <c r="E7" s="1"/>
      <c r="F7" s="1"/>
      <c r="G7" s="1"/>
      <c r="H7" s="1"/>
      <c r="I7" s="1"/>
      <c r="J7" s="1"/>
      <c r="K7" s="1"/>
      <c r="L7" s="1"/>
    </row>
    <row r="8" spans="1:22" x14ac:dyDescent="0.3">
      <c r="A8" s="1" t="s">
        <v>7</v>
      </c>
      <c r="B8" s="5">
        <f>B7-B6</f>
        <v>82.949999999999818</v>
      </c>
      <c r="C8" s="1" t="s">
        <v>4</v>
      </c>
      <c r="D8" s="1"/>
      <c r="E8" s="1"/>
      <c r="F8" s="1"/>
      <c r="G8" s="1"/>
      <c r="H8" s="1"/>
      <c r="I8" s="1"/>
      <c r="J8" s="1"/>
      <c r="K8" s="1"/>
      <c r="L8" s="1"/>
    </row>
    <row r="9" spans="1:22" x14ac:dyDescent="0.3">
      <c r="A9" s="1"/>
      <c r="B9" s="6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22" ht="15.6" x14ac:dyDescent="0.3">
      <c r="A10" s="75" t="s">
        <v>8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</row>
    <row r="11" spans="1:22" ht="57.6" x14ac:dyDescent="0.3">
      <c r="A11" s="7" t="s">
        <v>9</v>
      </c>
      <c r="B11" s="8"/>
      <c r="C11" s="8"/>
      <c r="D11" s="8"/>
      <c r="E11" s="8"/>
      <c r="F11" s="8"/>
      <c r="G11" s="8"/>
      <c r="H11" s="8"/>
      <c r="I11" s="8"/>
      <c r="J11" s="8"/>
      <c r="K11" s="9"/>
      <c r="L11" s="10" t="s">
        <v>10</v>
      </c>
      <c r="M11" s="11" t="s">
        <v>11</v>
      </c>
    </row>
    <row r="12" spans="1:22" x14ac:dyDescent="0.3">
      <c r="A12" s="12" t="s">
        <v>12</v>
      </c>
      <c r="B12" s="13">
        <v>619</v>
      </c>
      <c r="C12" s="14" t="s">
        <v>13</v>
      </c>
      <c r="D12" s="15" t="s">
        <v>14</v>
      </c>
      <c r="E12" s="16">
        <v>30000</v>
      </c>
      <c r="F12" s="17"/>
      <c r="G12" s="14"/>
      <c r="H12" s="14"/>
      <c r="I12" s="14"/>
      <c r="J12" s="14"/>
      <c r="K12" s="14"/>
      <c r="L12" s="18">
        <f>B12*E12</f>
        <v>18570000</v>
      </c>
      <c r="M12" s="18">
        <v>18570000</v>
      </c>
    </row>
    <row r="13" spans="1:22" x14ac:dyDescent="0.3">
      <c r="A13" s="19" t="s">
        <v>15</v>
      </c>
      <c r="B13" s="20"/>
      <c r="C13" s="21"/>
      <c r="D13" s="22"/>
      <c r="E13" s="23">
        <v>0.23</v>
      </c>
      <c r="F13" s="23"/>
      <c r="G13" s="21"/>
      <c r="H13" s="21"/>
      <c r="I13" s="21"/>
      <c r="J13" s="21"/>
      <c r="K13" s="21"/>
      <c r="L13" s="24">
        <f>L12*E13</f>
        <v>4271100</v>
      </c>
      <c r="M13" s="24">
        <v>4271100</v>
      </c>
    </row>
    <row r="14" spans="1:22" x14ac:dyDescent="0.3">
      <c r="A14" s="25" t="s">
        <v>16</v>
      </c>
      <c r="B14" s="26"/>
      <c r="D14" s="27"/>
      <c r="E14" s="28"/>
      <c r="F14" s="28"/>
      <c r="L14" s="29">
        <f>L13</f>
        <v>4271100</v>
      </c>
      <c r="M14" s="29">
        <f>M13</f>
        <v>4271100</v>
      </c>
      <c r="Q14">
        <v>450.2</v>
      </c>
      <c r="U14" t="s">
        <v>17</v>
      </c>
      <c r="V14" t="s">
        <v>18</v>
      </c>
    </row>
    <row r="15" spans="1:22" x14ac:dyDescent="0.3">
      <c r="A15" s="30" t="s">
        <v>19</v>
      </c>
      <c r="B15" s="31">
        <f>+B8</f>
        <v>82.949999999999818</v>
      </c>
      <c r="C15" s="32" t="s">
        <v>4</v>
      </c>
      <c r="D15" s="27" t="s">
        <v>20</v>
      </c>
      <c r="E15" s="33">
        <v>1730</v>
      </c>
      <c r="F15" s="27"/>
      <c r="G15" s="34" t="s">
        <v>20</v>
      </c>
      <c r="H15" s="34">
        <v>400</v>
      </c>
      <c r="I15" s="34" t="s">
        <v>21</v>
      </c>
      <c r="J15" s="34"/>
      <c r="K15" s="33"/>
      <c r="L15" s="35">
        <f>B15*E15*H15</f>
        <v>57401399.999999873</v>
      </c>
      <c r="M15" s="36">
        <v>52938000</v>
      </c>
      <c r="N15" s="37"/>
      <c r="P15">
        <v>495200</v>
      </c>
      <c r="Q15">
        <v>90</v>
      </c>
    </row>
    <row r="16" spans="1:22" x14ac:dyDescent="0.3">
      <c r="A16" s="38" t="s">
        <v>22</v>
      </c>
      <c r="B16" s="39">
        <v>0.23</v>
      </c>
      <c r="C16" s="39"/>
      <c r="D16" s="21"/>
      <c r="E16" s="40"/>
      <c r="F16" s="21"/>
      <c r="G16" s="21"/>
      <c r="H16" s="21"/>
      <c r="I16" s="21"/>
      <c r="J16" s="21"/>
      <c r="K16" s="41"/>
      <c r="L16" s="24">
        <f>L15*B16</f>
        <v>13202321.999999972</v>
      </c>
      <c r="M16" s="42">
        <v>12175740</v>
      </c>
      <c r="P16">
        <v>90</v>
      </c>
      <c r="Q16">
        <f>Q14+Q15</f>
        <v>540.20000000000005</v>
      </c>
      <c r="R16">
        <v>495.2</v>
      </c>
    </row>
    <row r="17" spans="1:18" x14ac:dyDescent="0.3">
      <c r="A17" s="25" t="s">
        <v>16</v>
      </c>
      <c r="B17" s="43"/>
      <c r="C17" s="43"/>
      <c r="L17" s="29">
        <f>L14+L16</f>
        <v>17473421.99999997</v>
      </c>
      <c r="M17" s="29">
        <f>M14+M16</f>
        <v>16446840</v>
      </c>
      <c r="P17">
        <f>P15+P16*1000</f>
        <v>585200</v>
      </c>
      <c r="R17">
        <v>1000</v>
      </c>
    </row>
    <row r="18" spans="1:18" x14ac:dyDescent="0.3">
      <c r="A18" s="19" t="s">
        <v>23</v>
      </c>
      <c r="B18" s="39">
        <v>0.04</v>
      </c>
      <c r="C18" s="39"/>
      <c r="D18" s="21"/>
      <c r="E18" s="21"/>
      <c r="F18" s="21"/>
      <c r="G18" s="21"/>
      <c r="H18" s="21"/>
      <c r="I18" s="21"/>
      <c r="J18" s="21"/>
      <c r="K18" s="21"/>
      <c r="L18" s="24">
        <f>B18*L17</f>
        <v>698936.87999999884</v>
      </c>
      <c r="M18" s="42">
        <v>657874</v>
      </c>
      <c r="R18" s="44">
        <f>R16*R17/0.8</f>
        <v>619000</v>
      </c>
    </row>
    <row r="19" spans="1:18" x14ac:dyDescent="0.3">
      <c r="A19" s="25" t="s">
        <v>16</v>
      </c>
      <c r="B19" s="43"/>
      <c r="C19" s="43"/>
      <c r="L19" s="29">
        <f>L17+L18</f>
        <v>18172358.879999969</v>
      </c>
      <c r="M19" s="29">
        <f>M17+M18</f>
        <v>17104714</v>
      </c>
      <c r="R19" s="43">
        <v>0.23</v>
      </c>
    </row>
    <row r="20" spans="1:18" x14ac:dyDescent="0.3">
      <c r="A20" s="19" t="s">
        <v>24</v>
      </c>
      <c r="B20" s="39">
        <v>0.11</v>
      </c>
      <c r="C20" s="39"/>
      <c r="D20" s="21"/>
      <c r="E20" s="21"/>
      <c r="F20" s="21"/>
      <c r="G20" s="21"/>
      <c r="H20" s="21"/>
      <c r="I20" s="21"/>
      <c r="J20" s="21"/>
      <c r="K20" s="21"/>
      <c r="L20" s="24">
        <f>L19*B20</f>
        <v>1998959.4767999966</v>
      </c>
      <c r="M20" s="42">
        <v>1881518</v>
      </c>
      <c r="R20">
        <f>R18*R19</f>
        <v>142370</v>
      </c>
    </row>
    <row r="21" spans="1:18" x14ac:dyDescent="0.3">
      <c r="A21" s="45" t="s">
        <v>25</v>
      </c>
      <c r="B21" s="46"/>
      <c r="C21" s="46"/>
      <c r="D21" s="46"/>
      <c r="E21" s="46"/>
      <c r="F21" s="46"/>
      <c r="G21" s="46"/>
      <c r="H21" s="46"/>
      <c r="I21" s="46"/>
      <c r="J21" s="46"/>
      <c r="K21" s="47" t="s">
        <v>26</v>
      </c>
      <c r="L21" s="48">
        <f>SUM(L19:L20)</f>
        <v>20171318.356799968</v>
      </c>
      <c r="M21" s="48">
        <f>SUM(M19:M20)</f>
        <v>18986232</v>
      </c>
    </row>
    <row r="22" spans="1:18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6"/>
      <c r="L22" s="49"/>
      <c r="M22" s="50"/>
    </row>
    <row r="23" spans="1:18" x14ac:dyDescent="0.3">
      <c r="O23" t="e">
        <f>B15*H15*B16*#REF!</f>
        <v>#REF!</v>
      </c>
    </row>
    <row r="24" spans="1:18" x14ac:dyDescent="0.3">
      <c r="A24" t="s">
        <v>27</v>
      </c>
      <c r="B24" t="s">
        <v>28</v>
      </c>
      <c r="D24" s="51" t="s">
        <v>29</v>
      </c>
      <c r="E24" s="52"/>
      <c r="F24" s="27"/>
    </row>
    <row r="25" spans="1:18" x14ac:dyDescent="0.3">
      <c r="A25" s="76"/>
      <c r="D25" s="53"/>
      <c r="E25" s="52"/>
      <c r="F25" s="27"/>
      <c r="I25" s="76"/>
      <c r="J25" s="76"/>
    </row>
    <row r="26" spans="1:18" x14ac:dyDescent="0.3">
      <c r="A26" s="76"/>
      <c r="D26" s="53"/>
      <c r="E26" s="52"/>
      <c r="F26" s="27"/>
      <c r="I26" s="76"/>
      <c r="J26" s="76"/>
    </row>
    <row r="27" spans="1:18" x14ac:dyDescent="0.3">
      <c r="A27" s="76"/>
      <c r="D27" s="53"/>
      <c r="E27" s="52"/>
      <c r="F27" s="27"/>
      <c r="I27" s="76"/>
      <c r="J27" s="76"/>
    </row>
    <row r="28" spans="1:18" x14ac:dyDescent="0.3">
      <c r="A28" s="76"/>
      <c r="D28" s="53"/>
      <c r="E28" s="52"/>
      <c r="F28" s="27"/>
      <c r="I28" s="76"/>
      <c r="J28" s="76"/>
    </row>
    <row r="29" spans="1:18" x14ac:dyDescent="0.3">
      <c r="A29" s="54" t="s">
        <v>30</v>
      </c>
      <c r="D29" s="55" t="s">
        <v>31</v>
      </c>
      <c r="E29" s="52"/>
      <c r="F29" s="27"/>
    </row>
    <row r="30" spans="1:18" x14ac:dyDescent="0.3">
      <c r="A30" s="56" t="s">
        <v>32</v>
      </c>
      <c r="D30" t="s">
        <v>33</v>
      </c>
      <c r="E30" s="52"/>
      <c r="F30" s="27"/>
    </row>
  </sheetData>
  <mergeCells count="6">
    <mergeCell ref="A1:L1"/>
    <mergeCell ref="A2:L2"/>
    <mergeCell ref="A4:K4"/>
    <mergeCell ref="A10:L10"/>
    <mergeCell ref="A25:A28"/>
    <mergeCell ref="I25:J28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B212F-F42D-404A-95BB-FE6E967AA62C}">
  <dimension ref="B3:E13"/>
  <sheetViews>
    <sheetView workbookViewId="0">
      <selection activeCell="C16" sqref="C16"/>
    </sheetView>
  </sheetViews>
  <sheetFormatPr defaultRowHeight="14.4" x14ac:dyDescent="0.3"/>
  <cols>
    <col min="2" max="2" width="10.5546875" customWidth="1"/>
    <col min="3" max="3" width="13.5546875" customWidth="1"/>
    <col min="5" max="5" width="11.44140625" customWidth="1"/>
  </cols>
  <sheetData>
    <row r="3" spans="2:5" ht="43.2" x14ac:dyDescent="0.3">
      <c r="B3" s="58" t="s">
        <v>42</v>
      </c>
      <c r="C3" s="59" t="s">
        <v>43</v>
      </c>
    </row>
    <row r="4" spans="2:5" x14ac:dyDescent="0.3">
      <c r="B4" s="60" t="s">
        <v>44</v>
      </c>
      <c r="C4" s="61">
        <v>21872698</v>
      </c>
    </row>
    <row r="5" spans="2:5" x14ac:dyDescent="0.3">
      <c r="B5" s="60" t="s">
        <v>45</v>
      </c>
      <c r="C5" s="61">
        <v>22411040</v>
      </c>
    </row>
    <row r="6" spans="2:5" x14ac:dyDescent="0.3">
      <c r="B6" s="60" t="s">
        <v>46</v>
      </c>
      <c r="C6" s="61">
        <v>19544784</v>
      </c>
    </row>
    <row r="7" spans="2:5" x14ac:dyDescent="0.3">
      <c r="B7" s="60" t="s">
        <v>47</v>
      </c>
      <c r="C7" s="61">
        <v>22085830</v>
      </c>
    </row>
    <row r="8" spans="2:5" x14ac:dyDescent="0.3">
      <c r="B8" s="60" t="s">
        <v>48</v>
      </c>
      <c r="C8" s="61">
        <v>25567595</v>
      </c>
    </row>
    <row r="9" spans="2:5" x14ac:dyDescent="0.3">
      <c r="B9" s="60" t="s">
        <v>49</v>
      </c>
      <c r="C9" s="61">
        <v>24342087</v>
      </c>
    </row>
    <row r="10" spans="2:5" x14ac:dyDescent="0.3">
      <c r="B10" s="60" t="s">
        <v>50</v>
      </c>
      <c r="C10" s="61">
        <v>21948029</v>
      </c>
    </row>
    <row r="11" spans="2:5" x14ac:dyDescent="0.3">
      <c r="B11" s="60" t="s">
        <v>51</v>
      </c>
      <c r="C11" s="61">
        <v>18804335</v>
      </c>
      <c r="E11" s="62"/>
    </row>
    <row r="12" spans="2:5" x14ac:dyDescent="0.3">
      <c r="B12" s="60" t="s">
        <v>52</v>
      </c>
      <c r="C12" s="61">
        <v>18986232</v>
      </c>
      <c r="E12" s="62"/>
    </row>
    <row r="13" spans="2:5" x14ac:dyDescent="0.3">
      <c r="B13" s="60" t="s">
        <v>53</v>
      </c>
      <c r="C13" s="61">
        <v>20171318</v>
      </c>
      <c r="E13" s="62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5AF1B-D3C7-47F0-BB67-09CF366855B7}">
  <dimension ref="A1:E17"/>
  <sheetViews>
    <sheetView workbookViewId="0">
      <selection activeCell="A14" sqref="A14:C17"/>
    </sheetView>
  </sheetViews>
  <sheetFormatPr defaultRowHeight="14.4" x14ac:dyDescent="0.3"/>
  <cols>
    <col min="1" max="1" width="22.6640625" customWidth="1"/>
    <col min="2" max="2" width="28.21875" customWidth="1"/>
    <col min="3" max="3" width="30.88671875" customWidth="1"/>
    <col min="4" max="4" width="19.6640625" customWidth="1"/>
    <col min="5" max="5" width="26.77734375" customWidth="1"/>
  </cols>
  <sheetData>
    <row r="1" spans="1:5" x14ac:dyDescent="0.3">
      <c r="A1" s="64" t="s">
        <v>54</v>
      </c>
      <c r="B1" s="64" t="s">
        <v>55</v>
      </c>
      <c r="C1" s="64" t="s">
        <v>56</v>
      </c>
      <c r="D1" s="64" t="s">
        <v>57</v>
      </c>
      <c r="E1" s="64" t="s">
        <v>58</v>
      </c>
    </row>
    <row r="2" spans="1:5" x14ac:dyDescent="0.3">
      <c r="A2" s="65" t="s">
        <v>59</v>
      </c>
      <c r="B2" s="65">
        <v>11</v>
      </c>
      <c r="C2" s="65">
        <v>12</v>
      </c>
      <c r="D2" s="65">
        <v>30</v>
      </c>
      <c r="E2" s="65">
        <v>3960</v>
      </c>
    </row>
    <row r="3" spans="1:5" x14ac:dyDescent="0.3">
      <c r="A3" s="65" t="s">
        <v>60</v>
      </c>
      <c r="B3" s="65">
        <v>15</v>
      </c>
      <c r="C3" s="65">
        <v>12</v>
      </c>
      <c r="D3" s="65">
        <v>30</v>
      </c>
      <c r="E3" s="65">
        <v>5400</v>
      </c>
    </row>
    <row r="4" spans="1:5" x14ac:dyDescent="0.3">
      <c r="A4" s="65" t="s">
        <v>61</v>
      </c>
      <c r="B4" s="65"/>
      <c r="C4" s="65"/>
      <c r="D4" s="65"/>
      <c r="E4" s="65">
        <v>9360</v>
      </c>
    </row>
    <row r="6" spans="1:5" x14ac:dyDescent="0.3">
      <c r="A6" s="78" t="s">
        <v>62</v>
      </c>
      <c r="B6" s="79"/>
      <c r="C6" s="80"/>
      <c r="D6" s="63"/>
      <c r="E6" s="63"/>
    </row>
    <row r="7" spans="1:5" x14ac:dyDescent="0.3">
      <c r="A7" s="81"/>
      <c r="B7" s="82"/>
      <c r="C7" s="83"/>
      <c r="D7" s="63"/>
      <c r="E7" s="63"/>
    </row>
    <row r="8" spans="1:5" x14ac:dyDescent="0.3">
      <c r="A8" s="84"/>
      <c r="B8" s="85"/>
      <c r="C8" s="86"/>
      <c r="D8" s="63"/>
      <c r="E8" s="63"/>
    </row>
    <row r="10" spans="1:5" x14ac:dyDescent="0.3">
      <c r="A10" s="87" t="s">
        <v>63</v>
      </c>
      <c r="B10" s="82"/>
      <c r="C10" s="82"/>
      <c r="D10" s="63"/>
      <c r="E10" s="63"/>
    </row>
    <row r="11" spans="1:5" x14ac:dyDescent="0.3">
      <c r="A11" s="82"/>
      <c r="B11" s="82"/>
      <c r="C11" s="82"/>
      <c r="D11" s="63"/>
      <c r="E11" s="63"/>
    </row>
    <row r="12" spans="1:5" x14ac:dyDescent="0.3">
      <c r="A12" s="82"/>
      <c r="B12" s="82"/>
      <c r="C12" s="82"/>
      <c r="D12" s="63"/>
      <c r="E12" s="63"/>
    </row>
    <row r="13" spans="1:5" x14ac:dyDescent="0.3">
      <c r="A13" s="82"/>
      <c r="B13" s="82"/>
      <c r="C13" s="82"/>
      <c r="D13" s="63"/>
      <c r="E13" s="63"/>
    </row>
    <row r="14" spans="1:5" x14ac:dyDescent="0.3">
      <c r="A14" s="88" t="s">
        <v>64</v>
      </c>
      <c r="B14" s="89"/>
      <c r="C14" s="89"/>
      <c r="D14" s="63"/>
      <c r="E14" s="63"/>
    </row>
    <row r="15" spans="1:5" x14ac:dyDescent="0.3">
      <c r="A15" s="89"/>
      <c r="B15" s="89"/>
      <c r="C15" s="89"/>
      <c r="D15" s="63"/>
      <c r="E15" s="63"/>
    </row>
    <row r="16" spans="1:5" x14ac:dyDescent="0.3">
      <c r="A16" s="89"/>
      <c r="B16" s="89"/>
      <c r="C16" s="89"/>
      <c r="D16" s="63"/>
      <c r="E16" s="63"/>
    </row>
    <row r="17" spans="1:3" x14ac:dyDescent="0.3">
      <c r="A17" s="89"/>
      <c r="B17" s="89"/>
      <c r="C17" s="89"/>
    </row>
  </sheetData>
  <mergeCells count="3">
    <mergeCell ref="A6:C8"/>
    <mergeCell ref="A10:C13"/>
    <mergeCell ref="A14:C1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D21AF-CDD9-4CAB-AF20-EE810CB389CF}">
  <dimension ref="A1:G9"/>
  <sheetViews>
    <sheetView workbookViewId="0">
      <selection activeCell="A6" sqref="A6:D8"/>
    </sheetView>
  </sheetViews>
  <sheetFormatPr defaultRowHeight="14.4" x14ac:dyDescent="0.3"/>
  <cols>
    <col min="2" max="2" width="8.21875" bestFit="1" customWidth="1"/>
    <col min="3" max="3" width="20" bestFit="1" customWidth="1"/>
    <col min="4" max="4" width="14.33203125" bestFit="1" customWidth="1"/>
    <col min="5" max="5" width="21.109375" bestFit="1" customWidth="1"/>
    <col min="6" max="6" width="9.21875" bestFit="1" customWidth="1"/>
    <col min="7" max="7" width="23.33203125" bestFit="1" customWidth="1"/>
  </cols>
  <sheetData>
    <row r="1" spans="1:7" x14ac:dyDescent="0.3">
      <c r="A1" s="64" t="s">
        <v>65</v>
      </c>
      <c r="B1" s="64" t="s">
        <v>66</v>
      </c>
      <c r="C1" s="64" t="s">
        <v>67</v>
      </c>
      <c r="D1" s="64" t="s">
        <v>68</v>
      </c>
      <c r="E1" s="64" t="s">
        <v>56</v>
      </c>
      <c r="F1" s="64" t="s">
        <v>69</v>
      </c>
      <c r="G1" s="64" t="s">
        <v>70</v>
      </c>
    </row>
    <row r="2" spans="1:7" x14ac:dyDescent="0.3">
      <c r="A2" s="65" t="s">
        <v>59</v>
      </c>
      <c r="B2" s="65">
        <v>11</v>
      </c>
      <c r="C2" s="65">
        <v>2.2000000000000002</v>
      </c>
      <c r="D2" s="65">
        <v>8.8000000000000007</v>
      </c>
      <c r="E2" s="65">
        <v>12</v>
      </c>
      <c r="F2" s="65">
        <v>30</v>
      </c>
      <c r="G2" s="65">
        <v>3168.0000000000005</v>
      </c>
    </row>
    <row r="3" spans="1:7" x14ac:dyDescent="0.3">
      <c r="A3" s="65" t="s">
        <v>71</v>
      </c>
      <c r="B3" s="65">
        <v>15</v>
      </c>
      <c r="C3" s="65">
        <v>3</v>
      </c>
      <c r="D3" s="65">
        <v>12</v>
      </c>
      <c r="E3" s="65">
        <v>12</v>
      </c>
      <c r="F3" s="65">
        <v>30</v>
      </c>
      <c r="G3" s="65">
        <v>4320</v>
      </c>
    </row>
    <row r="4" spans="1:7" x14ac:dyDescent="0.3">
      <c r="A4" s="65" t="s">
        <v>72</v>
      </c>
      <c r="B4" s="65"/>
      <c r="C4" s="65"/>
      <c r="D4" s="65"/>
      <c r="E4" s="65"/>
      <c r="F4" s="65"/>
      <c r="G4" s="65">
        <v>7488</v>
      </c>
    </row>
    <row r="6" spans="1:7" x14ac:dyDescent="0.3">
      <c r="A6" s="87" t="s">
        <v>73</v>
      </c>
      <c r="B6" s="82"/>
      <c r="C6" s="82"/>
      <c r="D6" s="82"/>
      <c r="E6" s="63"/>
      <c r="F6" s="63"/>
      <c r="G6" s="63"/>
    </row>
    <row r="7" spans="1:7" x14ac:dyDescent="0.3">
      <c r="A7" s="82"/>
      <c r="B7" s="82"/>
      <c r="C7" s="82"/>
      <c r="D7" s="82"/>
      <c r="E7" s="63"/>
      <c r="F7" s="63"/>
      <c r="G7" s="63"/>
    </row>
    <row r="8" spans="1:7" ht="165" customHeight="1" x14ac:dyDescent="0.3">
      <c r="A8" s="82"/>
      <c r="B8" s="82"/>
      <c r="C8" s="82"/>
      <c r="D8" s="82"/>
      <c r="E8" s="63"/>
      <c r="F8" s="63"/>
      <c r="G8" s="63"/>
    </row>
    <row r="9" spans="1:7" x14ac:dyDescent="0.3">
      <c r="A9" s="82"/>
      <c r="B9" s="82"/>
      <c r="C9" s="82"/>
      <c r="D9" s="82"/>
      <c r="E9" s="63"/>
      <c r="F9" s="63"/>
      <c r="G9" s="63"/>
    </row>
  </sheetData>
  <mergeCells count="2">
    <mergeCell ref="A6:D8"/>
    <mergeCell ref="A9:D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CC1DA-FB93-4C6B-A73F-7648C193BC36}">
  <dimension ref="A1:E10"/>
  <sheetViews>
    <sheetView workbookViewId="0">
      <selection activeCell="C16" sqref="C16"/>
    </sheetView>
  </sheetViews>
  <sheetFormatPr defaultRowHeight="14.4" x14ac:dyDescent="0.3"/>
  <cols>
    <col min="1" max="1" width="10" bestFit="1" customWidth="1"/>
    <col min="2" max="2" width="19" bestFit="1" customWidth="1"/>
    <col min="3" max="3" width="20.21875" bestFit="1" customWidth="1"/>
    <col min="4" max="4" width="27.21875" bestFit="1" customWidth="1"/>
    <col min="5" max="5" width="29.5546875" bestFit="1" customWidth="1"/>
  </cols>
  <sheetData>
    <row r="1" spans="1:5" x14ac:dyDescent="0.3">
      <c r="A1" s="64" t="s">
        <v>74</v>
      </c>
      <c r="B1" s="64" t="s">
        <v>75</v>
      </c>
      <c r="C1" s="64" t="s">
        <v>76</v>
      </c>
      <c r="D1" s="64" t="s">
        <v>77</v>
      </c>
      <c r="E1" s="64" t="s">
        <v>78</v>
      </c>
    </row>
    <row r="2" spans="1:5" x14ac:dyDescent="0.3">
      <c r="A2" s="66" t="s">
        <v>59</v>
      </c>
      <c r="B2" s="66">
        <v>3960</v>
      </c>
      <c r="C2" s="66">
        <v>3168</v>
      </c>
      <c r="D2" s="66">
        <v>792</v>
      </c>
      <c r="E2" s="66">
        <v>1267200</v>
      </c>
    </row>
    <row r="3" spans="1:5" x14ac:dyDescent="0.3">
      <c r="A3" s="66" t="s">
        <v>71</v>
      </c>
      <c r="B3" s="66">
        <v>5400</v>
      </c>
      <c r="C3" s="66">
        <v>4320</v>
      </c>
      <c r="D3" s="66">
        <v>1080</v>
      </c>
      <c r="E3" s="66">
        <v>1728000</v>
      </c>
    </row>
    <row r="4" spans="1:5" x14ac:dyDescent="0.3">
      <c r="A4" s="66" t="s">
        <v>61</v>
      </c>
      <c r="B4" s="66">
        <v>9360</v>
      </c>
      <c r="C4" s="66">
        <v>7488</v>
      </c>
      <c r="D4" s="66">
        <v>1872</v>
      </c>
      <c r="E4" s="66">
        <v>2995200</v>
      </c>
    </row>
    <row r="6" spans="1:5" x14ac:dyDescent="0.3">
      <c r="A6" s="90" t="s">
        <v>79</v>
      </c>
      <c r="B6" s="82"/>
      <c r="C6" s="82"/>
      <c r="D6" s="82"/>
      <c r="E6" s="63"/>
    </row>
    <row r="7" spans="1:5" x14ac:dyDescent="0.3">
      <c r="A7" s="82"/>
      <c r="B7" s="82"/>
      <c r="C7" s="82"/>
      <c r="D7" s="82"/>
      <c r="E7" s="63"/>
    </row>
    <row r="8" spans="1:5" x14ac:dyDescent="0.3">
      <c r="A8" s="82"/>
      <c r="B8" s="82"/>
      <c r="C8" s="82"/>
      <c r="D8" s="82"/>
      <c r="E8" s="63"/>
    </row>
    <row r="9" spans="1:5" x14ac:dyDescent="0.3">
      <c r="A9" s="82"/>
      <c r="B9" s="82"/>
      <c r="C9" s="82"/>
      <c r="D9" s="82"/>
      <c r="E9" s="63"/>
    </row>
    <row r="10" spans="1:5" ht="79.5" customHeight="1" x14ac:dyDescent="0.3">
      <c r="A10" s="82"/>
      <c r="B10" s="82"/>
      <c r="C10" s="82"/>
      <c r="D10" s="82"/>
      <c r="E10" s="63"/>
    </row>
  </sheetData>
  <mergeCells count="1">
    <mergeCell ref="A6:D1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51792-7BC1-435C-A212-76EC31CC815E}">
  <dimension ref="A1:B16"/>
  <sheetViews>
    <sheetView workbookViewId="0">
      <selection activeCell="F10" sqref="F10"/>
    </sheetView>
  </sheetViews>
  <sheetFormatPr defaultRowHeight="14.4" x14ac:dyDescent="0.3"/>
  <cols>
    <col min="1" max="1" width="26.6640625" bestFit="1" customWidth="1"/>
    <col min="2" max="2" width="31.21875" customWidth="1"/>
  </cols>
  <sheetData>
    <row r="1" spans="1:2" x14ac:dyDescent="0.3">
      <c r="A1" s="67" t="s">
        <v>80</v>
      </c>
      <c r="B1" s="67" t="s">
        <v>81</v>
      </c>
    </row>
    <row r="2" spans="1:2" x14ac:dyDescent="0.3">
      <c r="A2" s="68" t="s">
        <v>82</v>
      </c>
      <c r="B2" s="68">
        <v>69686000</v>
      </c>
    </row>
    <row r="3" spans="1:2" x14ac:dyDescent="0.3">
      <c r="A3" s="68" t="s">
        <v>83</v>
      </c>
      <c r="B3" s="68">
        <v>35942400</v>
      </c>
    </row>
    <row r="4" spans="1:2" x14ac:dyDescent="0.3">
      <c r="A4" s="68" t="s">
        <v>84</v>
      </c>
      <c r="B4" s="68">
        <v>1.9388243411680912</v>
      </c>
    </row>
    <row r="6" spans="1:2" x14ac:dyDescent="0.3">
      <c r="A6" s="91" t="s">
        <v>85</v>
      </c>
      <c r="B6" s="92"/>
    </row>
    <row r="7" spans="1:2" x14ac:dyDescent="0.3">
      <c r="A7" s="92"/>
      <c r="B7" s="92"/>
    </row>
    <row r="8" spans="1:2" x14ac:dyDescent="0.3">
      <c r="A8" s="92"/>
      <c r="B8" s="92"/>
    </row>
    <row r="9" spans="1:2" x14ac:dyDescent="0.3">
      <c r="A9" s="92"/>
      <c r="B9" s="92"/>
    </row>
    <row r="10" spans="1:2" ht="132" customHeight="1" x14ac:dyDescent="0.3">
      <c r="A10" s="92"/>
      <c r="B10" s="92"/>
    </row>
    <row r="12" spans="1:2" x14ac:dyDescent="0.3">
      <c r="A12" s="91" t="s">
        <v>86</v>
      </c>
      <c r="B12" s="93"/>
    </row>
    <row r="13" spans="1:2" x14ac:dyDescent="0.3">
      <c r="A13" s="93"/>
      <c r="B13" s="93"/>
    </row>
    <row r="14" spans="1:2" x14ac:dyDescent="0.3">
      <c r="A14" s="93"/>
      <c r="B14" s="93"/>
    </row>
    <row r="15" spans="1:2" x14ac:dyDescent="0.3">
      <c r="A15" s="93"/>
      <c r="B15" s="93"/>
    </row>
    <row r="16" spans="1:2" ht="104.55" customHeight="1" x14ac:dyDescent="0.3">
      <c r="A16" s="93"/>
      <c r="B16" s="93"/>
    </row>
  </sheetData>
  <mergeCells count="2">
    <mergeCell ref="A6:B10"/>
    <mergeCell ref="A12:B1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008CB-281B-4773-AE4C-E83B073FCE07}">
  <dimension ref="B4:Q28"/>
  <sheetViews>
    <sheetView tabSelected="1" workbookViewId="0">
      <selection activeCell="P8" sqref="P8"/>
    </sheetView>
  </sheetViews>
  <sheetFormatPr defaultRowHeight="14.4" x14ac:dyDescent="0.3"/>
  <cols>
    <col min="5" max="5" width="16.109375" customWidth="1"/>
  </cols>
  <sheetData>
    <row r="4" spans="2:17" x14ac:dyDescent="0.3">
      <c r="B4" s="94" t="s">
        <v>87</v>
      </c>
      <c r="C4" s="94"/>
      <c r="D4" s="94"/>
      <c r="E4" s="94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</row>
    <row r="5" spans="2:17" x14ac:dyDescent="0.3">
      <c r="B5" s="95" t="s">
        <v>88</v>
      </c>
      <c r="C5" s="95" t="s">
        <v>89</v>
      </c>
      <c r="D5" s="95" t="s">
        <v>90</v>
      </c>
      <c r="E5" s="95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</row>
    <row r="6" spans="2:17" x14ac:dyDescent="0.3">
      <c r="B6" s="94"/>
      <c r="C6" s="94"/>
      <c r="D6" s="69" t="s">
        <v>91</v>
      </c>
      <c r="E6" s="69" t="s">
        <v>92</v>
      </c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</row>
    <row r="7" spans="2:17" x14ac:dyDescent="0.3">
      <c r="B7" s="69">
        <v>1</v>
      </c>
      <c r="C7" s="69" t="s">
        <v>93</v>
      </c>
      <c r="D7" s="71">
        <v>1519680</v>
      </c>
      <c r="E7" s="71">
        <v>515880</v>
      </c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</row>
    <row r="8" spans="2:17" x14ac:dyDescent="0.3">
      <c r="B8" s="69">
        <v>2</v>
      </c>
      <c r="C8" s="69" t="s">
        <v>94</v>
      </c>
      <c r="D8" s="71">
        <v>1404480</v>
      </c>
      <c r="E8" s="71">
        <v>532280</v>
      </c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</row>
    <row r="9" spans="2:17" x14ac:dyDescent="0.3">
      <c r="B9" s="69">
        <v>3</v>
      </c>
      <c r="C9" s="69" t="s">
        <v>95</v>
      </c>
      <c r="D9" s="71">
        <v>1506080.00000001</v>
      </c>
      <c r="E9" s="71">
        <v>518960</v>
      </c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</row>
    <row r="10" spans="2:17" x14ac:dyDescent="0.3">
      <c r="B10" s="69">
        <v>4</v>
      </c>
      <c r="C10" s="69" t="s">
        <v>96</v>
      </c>
      <c r="D10" s="71">
        <v>1551777.64</v>
      </c>
      <c r="E10" s="71">
        <v>528200</v>
      </c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</row>
    <row r="11" spans="2:17" x14ac:dyDescent="0.3">
      <c r="B11" s="69">
        <v>5</v>
      </c>
      <c r="C11" s="69" t="s">
        <v>97</v>
      </c>
      <c r="D11" s="71">
        <v>1486160</v>
      </c>
      <c r="E11" s="71">
        <v>661868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</row>
    <row r="12" spans="2:17" x14ac:dyDescent="0.3">
      <c r="B12" s="69">
        <v>6</v>
      </c>
      <c r="C12" s="69" t="s">
        <v>98</v>
      </c>
      <c r="D12" s="71">
        <v>1488037.2</v>
      </c>
      <c r="E12" s="71">
        <v>589776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</row>
    <row r="13" spans="2:17" x14ac:dyDescent="0.3">
      <c r="B13" s="69">
        <v>7</v>
      </c>
      <c r="C13" s="69" t="s">
        <v>99</v>
      </c>
      <c r="D13" s="71">
        <v>1488037.2</v>
      </c>
      <c r="E13" s="71">
        <v>591960</v>
      </c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</row>
    <row r="14" spans="2:17" x14ac:dyDescent="0.3">
      <c r="B14" s="69">
        <v>8</v>
      </c>
      <c r="C14" s="69" t="s">
        <v>100</v>
      </c>
      <c r="D14" s="71">
        <v>1532722.07</v>
      </c>
      <c r="E14" s="71">
        <v>610940</v>
      </c>
      <c r="F14" s="70"/>
      <c r="G14" s="72"/>
      <c r="H14" s="70"/>
      <c r="I14" s="70"/>
      <c r="J14" s="70"/>
      <c r="K14" s="70"/>
      <c r="L14" s="70"/>
      <c r="M14" s="70"/>
      <c r="N14" s="70"/>
      <c r="O14" s="70"/>
      <c r="P14" s="70"/>
      <c r="Q14" s="70"/>
    </row>
    <row r="15" spans="2:17" x14ac:dyDescent="0.3">
      <c r="B15" s="69">
        <v>9</v>
      </c>
      <c r="C15" s="69" t="s">
        <v>101</v>
      </c>
      <c r="D15" s="71">
        <v>1478246.81</v>
      </c>
      <c r="E15" s="71">
        <v>626400</v>
      </c>
      <c r="F15" s="70"/>
      <c r="G15" s="72"/>
      <c r="H15" s="70"/>
      <c r="I15" s="70"/>
      <c r="J15" s="70"/>
      <c r="K15" s="70"/>
      <c r="L15" s="70"/>
      <c r="M15" s="70"/>
      <c r="N15" s="70"/>
      <c r="O15" s="70"/>
      <c r="P15" s="70"/>
      <c r="Q15" s="70"/>
    </row>
    <row r="16" spans="2:17" x14ac:dyDescent="0.3">
      <c r="B16" s="69">
        <v>10</v>
      </c>
      <c r="C16" s="69" t="s">
        <v>102</v>
      </c>
      <c r="D16" s="71">
        <v>1562294.31</v>
      </c>
      <c r="E16" s="71">
        <v>717740</v>
      </c>
      <c r="F16" s="70"/>
      <c r="G16" s="72"/>
      <c r="H16" s="70"/>
      <c r="I16" s="70"/>
      <c r="J16" s="70"/>
      <c r="K16" s="70"/>
      <c r="L16" s="70"/>
      <c r="M16" s="70"/>
      <c r="N16" s="70"/>
      <c r="O16" s="70"/>
      <c r="P16" s="70"/>
      <c r="Q16" s="70"/>
    </row>
    <row r="17" spans="2:17" x14ac:dyDescent="0.3">
      <c r="B17" s="69">
        <v>11</v>
      </c>
      <c r="C17" s="69" t="s">
        <v>103</v>
      </c>
      <c r="D17" s="71">
        <v>1516209.15</v>
      </c>
      <c r="E17" s="71">
        <v>634364</v>
      </c>
      <c r="F17" s="70"/>
      <c r="G17" s="72"/>
      <c r="H17" s="70"/>
      <c r="I17" s="70"/>
      <c r="J17" s="70"/>
      <c r="K17" s="70"/>
      <c r="L17" s="70"/>
      <c r="M17" s="70"/>
      <c r="N17" s="70"/>
      <c r="O17" s="70"/>
      <c r="P17" s="70"/>
      <c r="Q17" s="70"/>
    </row>
    <row r="18" spans="2:17" x14ac:dyDescent="0.3">
      <c r="B18" s="69">
        <v>12</v>
      </c>
      <c r="C18" s="69" t="s">
        <v>104</v>
      </c>
      <c r="D18" s="71">
        <v>1615883.57</v>
      </c>
      <c r="E18" s="71">
        <v>650584</v>
      </c>
      <c r="F18" s="70"/>
      <c r="G18" s="72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2:17" x14ac:dyDescent="0.3"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</row>
    <row r="20" spans="2:17" x14ac:dyDescent="0.3"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</row>
    <row r="21" spans="2:17" x14ac:dyDescent="0.3"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</row>
    <row r="22" spans="2:17" x14ac:dyDescent="0.3"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</row>
    <row r="23" spans="2:17" x14ac:dyDescent="0.3"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</row>
    <row r="24" spans="2:17" x14ac:dyDescent="0.3"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</row>
    <row r="25" spans="2:17" x14ac:dyDescent="0.3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</row>
    <row r="26" spans="2:17" x14ac:dyDescent="0.3"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</row>
    <row r="27" spans="2:17" x14ac:dyDescent="0.3"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</row>
    <row r="28" spans="2:17" x14ac:dyDescent="0.3"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</row>
  </sheetData>
  <mergeCells count="4">
    <mergeCell ref="B4:E4"/>
    <mergeCell ref="B5:B6"/>
    <mergeCell ref="C5:C6"/>
    <mergeCell ref="D5:E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22DBC-7060-4073-8D2B-B6C592659062}">
  <dimension ref="A1:V30"/>
  <sheetViews>
    <sheetView workbookViewId="0">
      <selection sqref="A1:XFD1048576"/>
    </sheetView>
  </sheetViews>
  <sheetFormatPr defaultRowHeight="14.4" x14ac:dyDescent="0.3"/>
  <cols>
    <col min="1" max="1" width="18.6640625" customWidth="1"/>
    <col min="4" max="4" width="4.88671875" bestFit="1" customWidth="1"/>
    <col min="5" max="5" width="9.5546875" bestFit="1" customWidth="1"/>
    <col min="7" max="7" width="2" bestFit="1" customWidth="1"/>
    <col min="9" max="9" width="5.109375" customWidth="1"/>
    <col min="10" max="10" width="2" bestFit="1" customWidth="1"/>
    <col min="12" max="12" width="11.109375" bestFit="1" customWidth="1"/>
    <col min="13" max="13" width="11.6640625" bestFit="1" customWidth="1"/>
  </cols>
  <sheetData>
    <row r="1" spans="1:22" x14ac:dyDescent="0.3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22" ht="18" x14ac:dyDescent="0.35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4" spans="1:22" x14ac:dyDescent="0.3">
      <c r="A4" s="73" t="s">
        <v>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2"/>
    </row>
    <row r="5" spans="1:22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"/>
    </row>
    <row r="6" spans="1:22" x14ac:dyDescent="0.3">
      <c r="A6" s="1" t="s">
        <v>3</v>
      </c>
      <c r="B6" s="3">
        <v>2395.38</v>
      </c>
      <c r="C6" s="1" t="s">
        <v>4</v>
      </c>
      <c r="D6" s="1"/>
      <c r="F6" s="4" t="s">
        <v>5</v>
      </c>
      <c r="G6" s="1"/>
      <c r="H6" s="1"/>
      <c r="I6" s="1"/>
      <c r="J6" s="1"/>
      <c r="K6" s="1"/>
      <c r="L6" s="1"/>
    </row>
    <row r="7" spans="1:22" x14ac:dyDescent="0.3">
      <c r="A7" s="1" t="s">
        <v>6</v>
      </c>
      <c r="B7" s="3">
        <v>2471.88</v>
      </c>
      <c r="C7" s="1" t="s">
        <v>4</v>
      </c>
      <c r="D7" s="1"/>
      <c r="E7" s="1"/>
      <c r="F7" s="1"/>
      <c r="G7" s="1"/>
      <c r="H7" s="1"/>
      <c r="I7" s="1"/>
      <c r="J7" s="1"/>
      <c r="K7" s="1"/>
      <c r="L7" s="1"/>
    </row>
    <row r="8" spans="1:22" x14ac:dyDescent="0.3">
      <c r="A8" s="1" t="s">
        <v>7</v>
      </c>
      <c r="B8" s="5">
        <f>B7-B6</f>
        <v>76.5</v>
      </c>
      <c r="C8" s="1" t="s">
        <v>4</v>
      </c>
      <c r="D8" s="1"/>
      <c r="E8" s="1"/>
      <c r="F8" s="1"/>
      <c r="G8" s="1"/>
      <c r="H8" s="1"/>
      <c r="I8" s="1"/>
      <c r="J8" s="1"/>
      <c r="K8" s="1"/>
      <c r="L8" s="1"/>
    </row>
    <row r="9" spans="1:22" x14ac:dyDescent="0.3">
      <c r="A9" s="1"/>
      <c r="B9" s="6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22" x14ac:dyDescent="0.3">
      <c r="A10" s="77" t="s">
        <v>34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</row>
    <row r="11" spans="1:22" ht="57.6" x14ac:dyDescent="0.3">
      <c r="A11" s="7" t="s">
        <v>9</v>
      </c>
      <c r="B11" s="8"/>
      <c r="C11" s="8"/>
      <c r="D11" s="8"/>
      <c r="E11" s="8"/>
      <c r="F11" s="8"/>
      <c r="G11" s="8"/>
      <c r="H11" s="8"/>
      <c r="I11" s="8"/>
      <c r="J11" s="8"/>
      <c r="K11" s="9"/>
      <c r="L11" s="10" t="s">
        <v>10</v>
      </c>
      <c r="M11" s="11" t="s">
        <v>11</v>
      </c>
    </row>
    <row r="12" spans="1:22" x14ac:dyDescent="0.3">
      <c r="A12" s="12" t="s">
        <v>12</v>
      </c>
      <c r="B12" s="13">
        <v>619</v>
      </c>
      <c r="C12" s="14" t="s">
        <v>13</v>
      </c>
      <c r="D12" s="15" t="s">
        <v>14</v>
      </c>
      <c r="E12" s="16">
        <v>30000</v>
      </c>
      <c r="F12" s="17"/>
      <c r="G12" s="14"/>
      <c r="H12" s="14"/>
      <c r="I12" s="14"/>
      <c r="J12" s="14"/>
      <c r="K12" s="14"/>
      <c r="L12" s="18">
        <f>B12*E12</f>
        <v>18570000</v>
      </c>
      <c r="M12" s="18">
        <v>18570000</v>
      </c>
    </row>
    <row r="13" spans="1:22" x14ac:dyDescent="0.3">
      <c r="A13" s="19" t="s">
        <v>15</v>
      </c>
      <c r="B13" s="20"/>
      <c r="C13" s="21"/>
      <c r="D13" s="22"/>
      <c r="E13" s="23">
        <v>0.23</v>
      </c>
      <c r="F13" s="23"/>
      <c r="G13" s="21"/>
      <c r="H13" s="21"/>
      <c r="I13" s="21"/>
      <c r="J13" s="21"/>
      <c r="K13" s="21"/>
      <c r="L13" s="24">
        <f>L12*E13</f>
        <v>4271100</v>
      </c>
      <c r="M13" s="24">
        <v>4271100</v>
      </c>
    </row>
    <row r="14" spans="1:22" x14ac:dyDescent="0.3">
      <c r="A14" s="25" t="s">
        <v>16</v>
      </c>
      <c r="B14" s="26"/>
      <c r="D14" s="27"/>
      <c r="E14" s="28"/>
      <c r="F14" s="28"/>
      <c r="L14" s="29">
        <f>L13</f>
        <v>4271100</v>
      </c>
      <c r="M14" s="29">
        <f>M13</f>
        <v>4271100</v>
      </c>
      <c r="Q14">
        <v>450.2</v>
      </c>
      <c r="U14" t="s">
        <v>17</v>
      </c>
      <c r="V14" t="s">
        <v>18</v>
      </c>
    </row>
    <row r="15" spans="1:22" x14ac:dyDescent="0.3">
      <c r="A15" s="30" t="s">
        <v>19</v>
      </c>
      <c r="B15" s="31">
        <f>+B8</f>
        <v>76.5</v>
      </c>
      <c r="C15" s="32" t="s">
        <v>4</v>
      </c>
      <c r="D15" s="27" t="s">
        <v>20</v>
      </c>
      <c r="E15" s="33">
        <v>1730</v>
      </c>
      <c r="F15" s="27"/>
      <c r="G15" s="34" t="s">
        <v>20</v>
      </c>
      <c r="H15" s="34">
        <v>400</v>
      </c>
      <c r="I15" s="34" t="s">
        <v>21</v>
      </c>
      <c r="J15" s="34"/>
      <c r="K15" s="33"/>
      <c r="L15" s="35">
        <f>B15*E15*H15</f>
        <v>52938000</v>
      </c>
      <c r="M15" s="36">
        <v>52252920</v>
      </c>
      <c r="N15" s="37"/>
      <c r="P15">
        <v>495200</v>
      </c>
      <c r="Q15">
        <v>90</v>
      </c>
    </row>
    <row r="16" spans="1:22" x14ac:dyDescent="0.3">
      <c r="A16" s="38" t="s">
        <v>22</v>
      </c>
      <c r="B16" s="39">
        <v>0.23</v>
      </c>
      <c r="C16" s="39"/>
      <c r="D16" s="21"/>
      <c r="E16" s="40"/>
      <c r="F16" s="21"/>
      <c r="G16" s="21"/>
      <c r="H16" s="21"/>
      <c r="I16" s="21"/>
      <c r="J16" s="21"/>
      <c r="K16" s="41"/>
      <c r="L16" s="24">
        <f>L15*B16</f>
        <v>12175740</v>
      </c>
      <c r="M16" s="42">
        <v>12018172</v>
      </c>
      <c r="P16">
        <v>90</v>
      </c>
      <c r="Q16">
        <f>Q14+Q15</f>
        <v>540.20000000000005</v>
      </c>
      <c r="R16">
        <v>495.2</v>
      </c>
    </row>
    <row r="17" spans="1:18" x14ac:dyDescent="0.3">
      <c r="A17" s="25" t="s">
        <v>16</v>
      </c>
      <c r="B17" s="43"/>
      <c r="C17" s="43"/>
      <c r="L17" s="29">
        <f>L14+L16</f>
        <v>16446840</v>
      </c>
      <c r="M17" s="29">
        <f>M14+M16</f>
        <v>16289272</v>
      </c>
      <c r="P17">
        <f>P15+P16*1000</f>
        <v>585200</v>
      </c>
      <c r="R17">
        <v>1000</v>
      </c>
    </row>
    <row r="18" spans="1:18" x14ac:dyDescent="0.3">
      <c r="A18" s="19" t="s">
        <v>23</v>
      </c>
      <c r="B18" s="39">
        <v>0.04</v>
      </c>
      <c r="C18" s="39"/>
      <c r="D18" s="21"/>
      <c r="E18" s="21"/>
      <c r="F18" s="21"/>
      <c r="G18" s="21"/>
      <c r="H18" s="21"/>
      <c r="I18" s="21"/>
      <c r="J18" s="21"/>
      <c r="K18" s="21"/>
      <c r="L18" s="24">
        <f>B18*L17</f>
        <v>657873.6</v>
      </c>
      <c r="M18" s="42">
        <v>651571</v>
      </c>
      <c r="R18" s="44">
        <f>R16*R17/0.8</f>
        <v>619000</v>
      </c>
    </row>
    <row r="19" spans="1:18" x14ac:dyDescent="0.3">
      <c r="A19" s="25" t="s">
        <v>16</v>
      </c>
      <c r="B19" s="43"/>
      <c r="C19" s="43"/>
      <c r="L19" s="29">
        <f>L17+L18</f>
        <v>17104713.600000001</v>
      </c>
      <c r="M19" s="29">
        <f>M17+M18</f>
        <v>16940843</v>
      </c>
      <c r="R19" s="43">
        <v>0.23</v>
      </c>
    </row>
    <row r="20" spans="1:18" x14ac:dyDescent="0.3">
      <c r="A20" s="19" t="s">
        <v>24</v>
      </c>
      <c r="B20" s="39">
        <v>0.11</v>
      </c>
      <c r="C20" s="39"/>
      <c r="D20" s="21"/>
      <c r="E20" s="21"/>
      <c r="F20" s="21"/>
      <c r="G20" s="21"/>
      <c r="H20" s="21"/>
      <c r="I20" s="21"/>
      <c r="J20" s="21"/>
      <c r="K20" s="21"/>
      <c r="L20" s="24">
        <f>L19*B20</f>
        <v>1881518.4960000003</v>
      </c>
      <c r="M20" s="42">
        <v>1863493</v>
      </c>
      <c r="R20">
        <f>R18*R19</f>
        <v>142370</v>
      </c>
    </row>
    <row r="21" spans="1:18" x14ac:dyDescent="0.3">
      <c r="A21" s="45" t="s">
        <v>25</v>
      </c>
      <c r="B21" s="46"/>
      <c r="C21" s="46"/>
      <c r="D21" s="46"/>
      <c r="E21" s="46"/>
      <c r="F21" s="46"/>
      <c r="G21" s="46"/>
      <c r="H21" s="46"/>
      <c r="I21" s="46"/>
      <c r="J21" s="46"/>
      <c r="K21" s="47" t="s">
        <v>26</v>
      </c>
      <c r="L21" s="48">
        <f>SUM(L19:L20)</f>
        <v>18986232.096000001</v>
      </c>
      <c r="M21" s="48">
        <f>SUM(M19:M20)</f>
        <v>18804336</v>
      </c>
    </row>
    <row r="22" spans="1:18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6"/>
      <c r="L22" s="49"/>
      <c r="M22" s="50"/>
    </row>
    <row r="23" spans="1:18" x14ac:dyDescent="0.3">
      <c r="O23">
        <f>B15*H15*B16*'[1]Listrik Sep pln'!C36</f>
        <v>8021796.9073959943</v>
      </c>
    </row>
    <row r="24" spans="1:18" x14ac:dyDescent="0.3">
      <c r="A24" t="s">
        <v>27</v>
      </c>
      <c r="B24" t="s">
        <v>28</v>
      </c>
      <c r="D24" s="51" t="s">
        <v>29</v>
      </c>
      <c r="E24" s="52"/>
      <c r="F24" s="27"/>
    </row>
    <row r="25" spans="1:18" x14ac:dyDescent="0.3">
      <c r="A25" s="76"/>
      <c r="D25" s="53"/>
      <c r="E25" s="52"/>
      <c r="F25" s="27"/>
      <c r="I25" s="76"/>
      <c r="J25" s="76"/>
    </row>
    <row r="26" spans="1:18" x14ac:dyDescent="0.3">
      <c r="A26" s="76"/>
      <c r="D26" s="53"/>
      <c r="E26" s="52"/>
      <c r="F26" s="27"/>
      <c r="I26" s="76"/>
      <c r="J26" s="76"/>
    </row>
    <row r="27" spans="1:18" x14ac:dyDescent="0.3">
      <c r="A27" s="76"/>
      <c r="D27" s="53"/>
      <c r="E27" s="52"/>
      <c r="F27" s="27"/>
      <c r="I27" s="76"/>
      <c r="J27" s="76"/>
    </row>
    <row r="28" spans="1:18" x14ac:dyDescent="0.3">
      <c r="A28" s="76"/>
      <c r="D28" s="53"/>
      <c r="E28" s="52"/>
      <c r="F28" s="27"/>
      <c r="I28" s="76"/>
      <c r="J28" s="76"/>
    </row>
    <row r="29" spans="1:18" x14ac:dyDescent="0.3">
      <c r="A29" s="54" t="s">
        <v>30</v>
      </c>
      <c r="D29" s="55" t="s">
        <v>31</v>
      </c>
      <c r="E29" s="52"/>
      <c r="F29" s="27"/>
    </row>
    <row r="30" spans="1:18" x14ac:dyDescent="0.3">
      <c r="A30" s="56" t="s">
        <v>32</v>
      </c>
      <c r="D30" t="s">
        <v>33</v>
      </c>
      <c r="E30" s="52"/>
      <c r="F30" s="27"/>
    </row>
  </sheetData>
  <mergeCells count="6">
    <mergeCell ref="A1:L1"/>
    <mergeCell ref="A2:L2"/>
    <mergeCell ref="A4:K4"/>
    <mergeCell ref="A10:L10"/>
    <mergeCell ref="A25:A28"/>
    <mergeCell ref="I25:J2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1CE08-954D-4DD2-BD14-EADF51E0335E}">
  <dimension ref="A1:V30"/>
  <sheetViews>
    <sheetView workbookViewId="0">
      <selection sqref="A1:XFD1048576"/>
    </sheetView>
  </sheetViews>
  <sheetFormatPr defaultRowHeight="14.4" x14ac:dyDescent="0.3"/>
  <cols>
    <col min="1" max="1" width="18.6640625" customWidth="1"/>
    <col min="4" max="4" width="4.88671875" bestFit="1" customWidth="1"/>
    <col min="5" max="5" width="9.5546875" bestFit="1" customWidth="1"/>
    <col min="7" max="7" width="2" bestFit="1" customWidth="1"/>
    <col min="9" max="9" width="5.109375" customWidth="1"/>
    <col min="10" max="10" width="2" bestFit="1" customWidth="1"/>
    <col min="12" max="12" width="11.109375" bestFit="1" customWidth="1"/>
    <col min="13" max="13" width="11.6640625" bestFit="1" customWidth="1"/>
    <col min="15" max="15" width="12.5546875" bestFit="1" customWidth="1"/>
  </cols>
  <sheetData>
    <row r="1" spans="1:22" x14ac:dyDescent="0.3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22" ht="18" x14ac:dyDescent="0.35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4" spans="1:22" x14ac:dyDescent="0.3">
      <c r="A4" s="73" t="s">
        <v>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2"/>
    </row>
    <row r="5" spans="1:22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"/>
    </row>
    <row r="6" spans="1:22" x14ac:dyDescent="0.3">
      <c r="A6" s="1" t="s">
        <v>3</v>
      </c>
      <c r="B6" s="3">
        <v>2319.87</v>
      </c>
      <c r="C6" s="1" t="s">
        <v>4</v>
      </c>
      <c r="D6" s="1"/>
      <c r="F6" s="4" t="s">
        <v>5</v>
      </c>
      <c r="G6" s="1"/>
      <c r="H6" s="1"/>
      <c r="I6" s="1"/>
      <c r="J6" s="1"/>
      <c r="K6" s="1"/>
      <c r="L6" s="1"/>
    </row>
    <row r="7" spans="1:22" x14ac:dyDescent="0.3">
      <c r="A7" s="1" t="s">
        <v>6</v>
      </c>
      <c r="B7" s="3">
        <v>2395.38</v>
      </c>
      <c r="C7" s="1" t="s">
        <v>4</v>
      </c>
      <c r="D7" s="1"/>
      <c r="E7" s="1"/>
      <c r="F7" s="1"/>
      <c r="G7" s="1"/>
      <c r="H7" s="1"/>
      <c r="I7" s="1"/>
      <c r="J7" s="1"/>
      <c r="K7" s="1"/>
      <c r="L7" s="1"/>
    </row>
    <row r="8" spans="1:22" x14ac:dyDescent="0.3">
      <c r="A8" s="1" t="s">
        <v>7</v>
      </c>
      <c r="B8" s="5">
        <f>B7-B6</f>
        <v>75.510000000000218</v>
      </c>
      <c r="C8" s="1" t="s">
        <v>4</v>
      </c>
      <c r="D8" s="1"/>
      <c r="E8" s="1"/>
      <c r="F8" s="1"/>
      <c r="G8" s="1"/>
      <c r="H8" s="1"/>
      <c r="I8" s="1"/>
      <c r="J8" s="1"/>
      <c r="K8" s="1"/>
      <c r="L8" s="1"/>
    </row>
    <row r="9" spans="1:22" x14ac:dyDescent="0.3">
      <c r="A9" s="1"/>
      <c r="B9" s="6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22" ht="15.6" x14ac:dyDescent="0.3">
      <c r="A10" s="75" t="s">
        <v>35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</row>
    <row r="11" spans="1:22" ht="57.6" x14ac:dyDescent="0.3">
      <c r="A11" s="7" t="s">
        <v>9</v>
      </c>
      <c r="B11" s="8"/>
      <c r="C11" s="8"/>
      <c r="D11" s="8"/>
      <c r="E11" s="8"/>
      <c r="F11" s="8"/>
      <c r="G11" s="8"/>
      <c r="H11" s="8"/>
      <c r="I11" s="8"/>
      <c r="J11" s="8"/>
      <c r="K11" s="9"/>
      <c r="L11" s="10" t="s">
        <v>10</v>
      </c>
      <c r="M11" s="11" t="s">
        <v>11</v>
      </c>
    </row>
    <row r="12" spans="1:22" x14ac:dyDescent="0.3">
      <c r="A12" s="12" t="s">
        <v>12</v>
      </c>
      <c r="B12" s="13">
        <v>619</v>
      </c>
      <c r="C12" s="14" t="s">
        <v>13</v>
      </c>
      <c r="D12" s="15" t="s">
        <v>14</v>
      </c>
      <c r="E12" s="16">
        <v>30000</v>
      </c>
      <c r="F12" s="17"/>
      <c r="G12" s="14"/>
      <c r="H12" s="14"/>
      <c r="I12" s="14"/>
      <c r="J12" s="14"/>
      <c r="K12" s="14"/>
      <c r="L12" s="18">
        <f>B12*E12</f>
        <v>18570000</v>
      </c>
      <c r="M12" s="18">
        <v>18570000</v>
      </c>
    </row>
    <row r="13" spans="1:22" x14ac:dyDescent="0.3">
      <c r="A13" s="19" t="s">
        <v>15</v>
      </c>
      <c r="B13" s="20"/>
      <c r="C13" s="21"/>
      <c r="D13" s="22"/>
      <c r="E13" s="23">
        <v>0.23</v>
      </c>
      <c r="F13" s="23"/>
      <c r="G13" s="21"/>
      <c r="H13" s="21"/>
      <c r="I13" s="21"/>
      <c r="J13" s="21"/>
      <c r="K13" s="21"/>
      <c r="L13" s="24">
        <f>L12*E13</f>
        <v>4271100</v>
      </c>
      <c r="M13" s="24">
        <v>4271100</v>
      </c>
    </row>
    <row r="14" spans="1:22" x14ac:dyDescent="0.3">
      <c r="A14" s="25" t="s">
        <v>16</v>
      </c>
      <c r="B14" s="26"/>
      <c r="D14" s="27"/>
      <c r="E14" s="28"/>
      <c r="F14" s="28"/>
      <c r="L14" s="29">
        <f>L13</f>
        <v>4271100</v>
      </c>
      <c r="M14" s="29">
        <f>M13</f>
        <v>4271100</v>
      </c>
      <c r="Q14">
        <v>450.2</v>
      </c>
      <c r="U14" t="s">
        <v>17</v>
      </c>
      <c r="V14" t="s">
        <v>18</v>
      </c>
    </row>
    <row r="15" spans="1:22" x14ac:dyDescent="0.3">
      <c r="A15" s="30" t="s">
        <v>19</v>
      </c>
      <c r="B15" s="31">
        <f>+B8</f>
        <v>75.510000000000218</v>
      </c>
      <c r="C15" s="32" t="s">
        <v>4</v>
      </c>
      <c r="D15" s="27" t="s">
        <v>20</v>
      </c>
      <c r="E15" s="33">
        <v>1730</v>
      </c>
      <c r="F15" s="27"/>
      <c r="G15" s="34" t="s">
        <v>20</v>
      </c>
      <c r="H15" s="34">
        <v>400</v>
      </c>
      <c r="I15" s="34" t="s">
        <v>21</v>
      </c>
      <c r="J15" s="34"/>
      <c r="K15" s="33"/>
      <c r="L15" s="35">
        <f>B15*E15*H15</f>
        <v>52252920.000000149</v>
      </c>
      <c r="M15" s="36">
        <v>64093040</v>
      </c>
      <c r="N15" s="37"/>
      <c r="P15">
        <v>495200</v>
      </c>
      <c r="Q15">
        <v>90</v>
      </c>
    </row>
    <row r="16" spans="1:22" x14ac:dyDescent="0.3">
      <c r="A16" s="38" t="s">
        <v>22</v>
      </c>
      <c r="B16" s="39">
        <v>0.23</v>
      </c>
      <c r="C16" s="39"/>
      <c r="D16" s="21"/>
      <c r="E16" s="40"/>
      <c r="F16" s="21"/>
      <c r="G16" s="21"/>
      <c r="H16" s="21"/>
      <c r="I16" s="21"/>
      <c r="J16" s="21"/>
      <c r="K16" s="41"/>
      <c r="L16" s="24">
        <f>L15*B16</f>
        <v>12018171.600000035</v>
      </c>
      <c r="M16" s="42">
        <v>14741399</v>
      </c>
      <c r="P16">
        <v>90</v>
      </c>
      <c r="Q16">
        <f>Q14+Q15</f>
        <v>540.20000000000005</v>
      </c>
      <c r="R16">
        <v>495.2</v>
      </c>
    </row>
    <row r="17" spans="1:18" x14ac:dyDescent="0.3">
      <c r="A17" s="25" t="s">
        <v>16</v>
      </c>
      <c r="B17" s="43"/>
      <c r="C17" s="43"/>
      <c r="L17" s="29">
        <f>L14+L16</f>
        <v>16289271.600000035</v>
      </c>
      <c r="M17" s="29">
        <f>M14+M16</f>
        <v>19012499</v>
      </c>
      <c r="P17">
        <f>P15+P16*1000</f>
        <v>585200</v>
      </c>
      <c r="R17">
        <v>1000</v>
      </c>
    </row>
    <row r="18" spans="1:18" x14ac:dyDescent="0.3">
      <c r="A18" s="19" t="s">
        <v>23</v>
      </c>
      <c r="B18" s="39">
        <v>0.04</v>
      </c>
      <c r="C18" s="39"/>
      <c r="D18" s="21"/>
      <c r="E18" s="21"/>
      <c r="F18" s="21"/>
      <c r="G18" s="21"/>
      <c r="H18" s="21"/>
      <c r="I18" s="21"/>
      <c r="J18" s="21"/>
      <c r="K18" s="21"/>
      <c r="L18" s="24">
        <f>B18*L17</f>
        <v>651570.86400000146</v>
      </c>
      <c r="M18" s="42">
        <v>760500</v>
      </c>
      <c r="R18" s="44">
        <f>R16*R17/0.8</f>
        <v>619000</v>
      </c>
    </row>
    <row r="19" spans="1:18" x14ac:dyDescent="0.3">
      <c r="A19" s="25" t="s">
        <v>16</v>
      </c>
      <c r="B19" s="43"/>
      <c r="C19" s="43"/>
      <c r="L19" s="29">
        <f>L17+L18</f>
        <v>16940842.464000035</v>
      </c>
      <c r="M19" s="29">
        <f>M17+M18</f>
        <v>19772999</v>
      </c>
      <c r="R19" s="43">
        <v>0.23</v>
      </c>
    </row>
    <row r="20" spans="1:18" x14ac:dyDescent="0.3">
      <c r="A20" s="19" t="s">
        <v>24</v>
      </c>
      <c r="B20" s="39">
        <v>0.11</v>
      </c>
      <c r="C20" s="39"/>
      <c r="D20" s="21"/>
      <c r="E20" s="21"/>
      <c r="F20" s="21"/>
      <c r="G20" s="21"/>
      <c r="H20" s="21"/>
      <c r="I20" s="21"/>
      <c r="J20" s="21"/>
      <c r="K20" s="21"/>
      <c r="L20" s="24">
        <f>L19*B20</f>
        <v>1863492.6710400039</v>
      </c>
      <c r="M20" s="42">
        <v>2175030</v>
      </c>
      <c r="R20">
        <f>R18*R19</f>
        <v>142370</v>
      </c>
    </row>
    <row r="21" spans="1:18" x14ac:dyDescent="0.3">
      <c r="A21" s="45" t="s">
        <v>25</v>
      </c>
      <c r="B21" s="46"/>
      <c r="C21" s="46"/>
      <c r="D21" s="46"/>
      <c r="E21" s="46"/>
      <c r="F21" s="46"/>
      <c r="G21" s="46"/>
      <c r="H21" s="46"/>
      <c r="I21" s="46"/>
      <c r="J21" s="46"/>
      <c r="K21" s="47" t="s">
        <v>26</v>
      </c>
      <c r="L21" s="48">
        <f>SUM(L19:L20)</f>
        <v>18804335.135040037</v>
      </c>
      <c r="M21" s="48">
        <f>SUM(M19:M20)</f>
        <v>21948029</v>
      </c>
    </row>
    <row r="22" spans="1:18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6"/>
      <c r="L22" s="49"/>
      <c r="M22" s="50"/>
    </row>
    <row r="23" spans="1:18" x14ac:dyDescent="0.3">
      <c r="O23" s="57">
        <f>B15*H15*B16</f>
        <v>6946.9200000000201</v>
      </c>
    </row>
    <row r="24" spans="1:18" x14ac:dyDescent="0.3">
      <c r="A24" t="s">
        <v>27</v>
      </c>
      <c r="B24" t="s">
        <v>28</v>
      </c>
      <c r="D24" s="51" t="s">
        <v>29</v>
      </c>
      <c r="E24" s="52"/>
      <c r="F24" s="27"/>
    </row>
    <row r="25" spans="1:18" x14ac:dyDescent="0.3">
      <c r="A25" s="76"/>
      <c r="D25" s="53"/>
      <c r="E25" s="52"/>
      <c r="F25" s="27"/>
      <c r="I25" s="76"/>
      <c r="J25" s="76"/>
    </row>
    <row r="26" spans="1:18" x14ac:dyDescent="0.3">
      <c r="A26" s="76"/>
      <c r="D26" s="53"/>
      <c r="E26" s="52"/>
      <c r="F26" s="27"/>
      <c r="I26" s="76"/>
      <c r="J26" s="76"/>
    </row>
    <row r="27" spans="1:18" x14ac:dyDescent="0.3">
      <c r="A27" s="76"/>
      <c r="D27" s="53"/>
      <c r="E27" s="52"/>
      <c r="F27" s="27"/>
      <c r="I27" s="76"/>
      <c r="J27" s="76"/>
    </row>
    <row r="28" spans="1:18" x14ac:dyDescent="0.3">
      <c r="A28" s="76"/>
      <c r="D28" s="53"/>
      <c r="E28" s="52"/>
      <c r="F28" s="27"/>
      <c r="I28" s="76"/>
      <c r="J28" s="76"/>
    </row>
    <row r="29" spans="1:18" x14ac:dyDescent="0.3">
      <c r="A29" s="54" t="s">
        <v>30</v>
      </c>
      <c r="D29" s="55" t="s">
        <v>31</v>
      </c>
      <c r="E29" s="52"/>
      <c r="F29" s="27"/>
    </row>
    <row r="30" spans="1:18" x14ac:dyDescent="0.3">
      <c r="A30" s="56" t="s">
        <v>32</v>
      </c>
      <c r="D30" t="s">
        <v>33</v>
      </c>
      <c r="E30" s="52"/>
      <c r="F30" s="27"/>
    </row>
  </sheetData>
  <mergeCells count="6">
    <mergeCell ref="A1:L1"/>
    <mergeCell ref="A2:L2"/>
    <mergeCell ref="A4:K4"/>
    <mergeCell ref="A10:L10"/>
    <mergeCell ref="A25:A28"/>
    <mergeCell ref="I25:J2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EEE5A-A8B0-4E61-A10E-D53FEBF23506}">
  <dimension ref="A1:V30"/>
  <sheetViews>
    <sheetView workbookViewId="0">
      <selection sqref="A1:XFD1048576"/>
    </sheetView>
  </sheetViews>
  <sheetFormatPr defaultRowHeight="14.4" x14ac:dyDescent="0.3"/>
  <cols>
    <col min="1" max="1" width="18.6640625" customWidth="1"/>
    <col min="4" max="4" width="4.88671875" bestFit="1" customWidth="1"/>
    <col min="5" max="5" width="9.5546875" bestFit="1" customWidth="1"/>
    <col min="7" max="7" width="2" bestFit="1" customWidth="1"/>
    <col min="9" max="9" width="5.109375" customWidth="1"/>
    <col min="10" max="10" width="2" bestFit="1" customWidth="1"/>
    <col min="12" max="12" width="11.109375" bestFit="1" customWidth="1"/>
    <col min="13" max="13" width="11.6640625" bestFit="1" customWidth="1"/>
  </cols>
  <sheetData>
    <row r="1" spans="1:22" x14ac:dyDescent="0.3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22" ht="18" x14ac:dyDescent="0.35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4" spans="1:22" x14ac:dyDescent="0.3">
      <c r="A4" s="73" t="s">
        <v>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2"/>
    </row>
    <row r="5" spans="1:22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"/>
    </row>
    <row r="6" spans="1:22" x14ac:dyDescent="0.3">
      <c r="A6" s="1" t="s">
        <v>3</v>
      </c>
      <c r="B6" s="3">
        <v>2121.6</v>
      </c>
      <c r="C6" s="1" t="s">
        <v>4</v>
      </c>
      <c r="D6" s="1"/>
      <c r="F6" s="4" t="s">
        <v>5</v>
      </c>
      <c r="G6" s="1"/>
      <c r="H6" s="1"/>
      <c r="I6" s="1"/>
      <c r="J6" s="1"/>
      <c r="K6" s="1"/>
      <c r="L6" s="1"/>
    </row>
    <row r="7" spans="1:22" x14ac:dyDescent="0.3">
      <c r="A7" s="1" t="s">
        <v>6</v>
      </c>
      <c r="B7" s="3">
        <v>2227.25</v>
      </c>
      <c r="C7" s="1" t="s">
        <v>4</v>
      </c>
      <c r="D7" s="1"/>
      <c r="E7" s="1"/>
      <c r="F7" s="1"/>
      <c r="G7" s="1"/>
      <c r="H7" s="1"/>
      <c r="I7" s="1"/>
      <c r="J7" s="1"/>
      <c r="K7" s="1"/>
      <c r="L7" s="1"/>
    </row>
    <row r="8" spans="1:22" x14ac:dyDescent="0.3">
      <c r="A8" s="1" t="s">
        <v>7</v>
      </c>
      <c r="B8" s="5">
        <f>B7-B6</f>
        <v>105.65000000000009</v>
      </c>
      <c r="C8" s="1" t="s">
        <v>4</v>
      </c>
      <c r="D8" s="1"/>
      <c r="E8" s="1"/>
      <c r="F8" s="1"/>
      <c r="G8" s="1"/>
      <c r="H8" s="1"/>
      <c r="I8" s="1"/>
      <c r="J8" s="1"/>
      <c r="K8" s="1"/>
      <c r="L8" s="1"/>
    </row>
    <row r="9" spans="1:22" x14ac:dyDescent="0.3">
      <c r="A9" s="1"/>
      <c r="B9" s="6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22" ht="15.6" x14ac:dyDescent="0.3">
      <c r="A10" s="75" t="s">
        <v>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</row>
    <row r="11" spans="1:22" ht="57.6" x14ac:dyDescent="0.3">
      <c r="A11" s="7" t="s">
        <v>9</v>
      </c>
      <c r="B11" s="8"/>
      <c r="C11" s="8"/>
      <c r="D11" s="8"/>
      <c r="E11" s="8"/>
      <c r="F11" s="8"/>
      <c r="G11" s="8"/>
      <c r="H11" s="8"/>
      <c r="I11" s="8"/>
      <c r="J11" s="8"/>
      <c r="K11" s="9"/>
      <c r="L11" s="10" t="s">
        <v>10</v>
      </c>
      <c r="M11" s="11" t="s">
        <v>11</v>
      </c>
    </row>
    <row r="12" spans="1:22" x14ac:dyDescent="0.3">
      <c r="A12" s="12" t="s">
        <v>12</v>
      </c>
      <c r="B12" s="13">
        <v>619</v>
      </c>
      <c r="C12" s="14" t="s">
        <v>13</v>
      </c>
      <c r="D12" s="15" t="s">
        <v>14</v>
      </c>
      <c r="E12" s="16">
        <v>30000</v>
      </c>
      <c r="F12" s="17"/>
      <c r="G12" s="14"/>
      <c r="H12" s="14"/>
      <c r="I12" s="14"/>
      <c r="J12" s="14"/>
      <c r="K12" s="14"/>
      <c r="L12" s="18">
        <f>B12*E12</f>
        <v>18570000</v>
      </c>
      <c r="M12" s="18">
        <v>18570000</v>
      </c>
    </row>
    <row r="13" spans="1:22" x14ac:dyDescent="0.3">
      <c r="A13" s="19" t="s">
        <v>15</v>
      </c>
      <c r="B13" s="20"/>
      <c r="C13" s="21"/>
      <c r="D13" s="22"/>
      <c r="E13" s="23">
        <v>0.23</v>
      </c>
      <c r="F13" s="23"/>
      <c r="G13" s="21"/>
      <c r="H13" s="21"/>
      <c r="I13" s="21"/>
      <c r="J13" s="21"/>
      <c r="K13" s="21"/>
      <c r="L13" s="24">
        <f>L12*E13</f>
        <v>4271100</v>
      </c>
      <c r="M13" s="24">
        <v>4271100</v>
      </c>
    </row>
    <row r="14" spans="1:22" x14ac:dyDescent="0.3">
      <c r="A14" s="25" t="s">
        <v>16</v>
      </c>
      <c r="B14" s="26"/>
      <c r="D14" s="27"/>
      <c r="E14" s="28"/>
      <c r="F14" s="28"/>
      <c r="L14" s="29">
        <f>L13</f>
        <v>4271100</v>
      </c>
      <c r="M14" s="29">
        <f>M13</f>
        <v>4271100</v>
      </c>
      <c r="Q14">
        <v>450.2</v>
      </c>
      <c r="U14" t="s">
        <v>17</v>
      </c>
      <c r="V14" t="s">
        <v>18</v>
      </c>
    </row>
    <row r="15" spans="1:22" x14ac:dyDescent="0.3">
      <c r="A15" s="30" t="s">
        <v>19</v>
      </c>
      <c r="B15" s="31">
        <f>+B8</f>
        <v>105.65000000000009</v>
      </c>
      <c r="C15" s="32" t="s">
        <v>4</v>
      </c>
      <c r="D15" s="27" t="s">
        <v>20</v>
      </c>
      <c r="E15" s="33">
        <v>1730</v>
      </c>
      <c r="F15" s="27"/>
      <c r="G15" s="34" t="s">
        <v>20</v>
      </c>
      <c r="H15" s="34">
        <v>400</v>
      </c>
      <c r="I15" s="34" t="s">
        <v>21</v>
      </c>
      <c r="J15" s="34"/>
      <c r="K15" s="33"/>
      <c r="L15" s="35">
        <f>B15*E15*H15</f>
        <v>73109800.00000006</v>
      </c>
      <c r="M15" s="36">
        <v>77725440</v>
      </c>
      <c r="N15" s="37"/>
      <c r="P15">
        <v>495200</v>
      </c>
      <c r="Q15">
        <v>90</v>
      </c>
    </row>
    <row r="16" spans="1:22" x14ac:dyDescent="0.3">
      <c r="A16" s="38" t="s">
        <v>22</v>
      </c>
      <c r="B16" s="39">
        <v>0.23</v>
      </c>
      <c r="C16" s="39"/>
      <c r="D16" s="21"/>
      <c r="E16" s="40"/>
      <c r="F16" s="21"/>
      <c r="G16" s="21"/>
      <c r="H16" s="21"/>
      <c r="I16" s="21"/>
      <c r="J16" s="21"/>
      <c r="K16" s="41"/>
      <c r="L16" s="24">
        <f>L15*B16</f>
        <v>16815254.000000015</v>
      </c>
      <c r="M16" s="42">
        <v>17876851</v>
      </c>
      <c r="P16">
        <v>90</v>
      </c>
      <c r="Q16">
        <f>Q14+Q15</f>
        <v>540.20000000000005</v>
      </c>
      <c r="R16">
        <v>495.2</v>
      </c>
    </row>
    <row r="17" spans="1:18" x14ac:dyDescent="0.3">
      <c r="A17" s="25" t="s">
        <v>16</v>
      </c>
      <c r="B17" s="43"/>
      <c r="C17" s="43"/>
      <c r="L17" s="29">
        <f>L14+L16</f>
        <v>21086354.000000015</v>
      </c>
      <c r="M17" s="29">
        <f>M14+M16</f>
        <v>22147951</v>
      </c>
      <c r="P17">
        <f>P15+P16*1000</f>
        <v>585200</v>
      </c>
      <c r="R17">
        <v>1000</v>
      </c>
    </row>
    <row r="18" spans="1:18" x14ac:dyDescent="0.3">
      <c r="A18" s="19" t="s">
        <v>23</v>
      </c>
      <c r="B18" s="39">
        <v>0.04</v>
      </c>
      <c r="C18" s="39"/>
      <c r="D18" s="21"/>
      <c r="E18" s="21"/>
      <c r="F18" s="21"/>
      <c r="G18" s="21"/>
      <c r="H18" s="21"/>
      <c r="I18" s="21"/>
      <c r="J18" s="21"/>
      <c r="K18" s="21"/>
      <c r="L18" s="24">
        <f>B18*L17</f>
        <v>843454.16000000061</v>
      </c>
      <c r="M18" s="42">
        <v>885918</v>
      </c>
      <c r="R18" s="44">
        <f>R16*R17/0.8</f>
        <v>619000</v>
      </c>
    </row>
    <row r="19" spans="1:18" x14ac:dyDescent="0.3">
      <c r="A19" s="25" t="s">
        <v>16</v>
      </c>
      <c r="B19" s="43"/>
      <c r="C19" s="43"/>
      <c r="L19" s="29">
        <f>L17+L18</f>
        <v>21929808.160000015</v>
      </c>
      <c r="M19" s="29">
        <f>M17+M18</f>
        <v>23033869</v>
      </c>
      <c r="R19" s="43">
        <v>0.23</v>
      </c>
    </row>
    <row r="20" spans="1:18" x14ac:dyDescent="0.3">
      <c r="A20" s="19" t="s">
        <v>24</v>
      </c>
      <c r="B20" s="39">
        <v>0.11</v>
      </c>
      <c r="C20" s="39"/>
      <c r="D20" s="21"/>
      <c r="E20" s="21"/>
      <c r="F20" s="21"/>
      <c r="G20" s="21"/>
      <c r="H20" s="21"/>
      <c r="I20" s="21"/>
      <c r="J20" s="21"/>
      <c r="K20" s="21"/>
      <c r="L20" s="24">
        <f>L19*B20</f>
        <v>2412278.8976000017</v>
      </c>
      <c r="M20" s="42">
        <v>2533726</v>
      </c>
      <c r="R20">
        <f>R18*R19</f>
        <v>142370</v>
      </c>
    </row>
    <row r="21" spans="1:18" x14ac:dyDescent="0.3">
      <c r="A21" s="45" t="s">
        <v>25</v>
      </c>
      <c r="B21" s="46"/>
      <c r="C21" s="46"/>
      <c r="D21" s="46"/>
      <c r="E21" s="46"/>
      <c r="F21" s="46"/>
      <c r="G21" s="46"/>
      <c r="H21" s="46"/>
      <c r="I21" s="46"/>
      <c r="J21" s="46"/>
      <c r="K21" s="47" t="s">
        <v>26</v>
      </c>
      <c r="L21" s="48">
        <f>SUM(L19:L20)</f>
        <v>24342087.057600018</v>
      </c>
      <c r="M21" s="48">
        <f>SUM(M19:M20)</f>
        <v>25567595</v>
      </c>
    </row>
    <row r="22" spans="1:18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6"/>
      <c r="L22" s="49"/>
      <c r="M22" s="50"/>
    </row>
    <row r="23" spans="1:18" x14ac:dyDescent="0.3">
      <c r="O23">
        <f>B15*H15*B16*'[2]Listrik Mei pln'!C36</f>
        <v>11043452.949235804</v>
      </c>
    </row>
    <row r="24" spans="1:18" x14ac:dyDescent="0.3">
      <c r="A24" t="s">
        <v>27</v>
      </c>
      <c r="B24" t="s">
        <v>28</v>
      </c>
      <c r="D24" s="51" t="s">
        <v>29</v>
      </c>
      <c r="E24" s="52"/>
      <c r="F24" s="27"/>
    </row>
    <row r="25" spans="1:18" x14ac:dyDescent="0.3">
      <c r="A25" s="76"/>
      <c r="D25" s="53"/>
      <c r="E25" s="52"/>
      <c r="F25" s="27"/>
      <c r="I25" s="76"/>
      <c r="J25" s="76"/>
    </row>
    <row r="26" spans="1:18" x14ac:dyDescent="0.3">
      <c r="A26" s="76"/>
      <c r="D26" s="53"/>
      <c r="E26" s="52"/>
      <c r="F26" s="27"/>
      <c r="I26" s="76"/>
      <c r="J26" s="76"/>
    </row>
    <row r="27" spans="1:18" x14ac:dyDescent="0.3">
      <c r="A27" s="76"/>
      <c r="D27" s="53"/>
      <c r="E27" s="52"/>
      <c r="F27" s="27"/>
      <c r="I27" s="76"/>
      <c r="J27" s="76"/>
    </row>
    <row r="28" spans="1:18" x14ac:dyDescent="0.3">
      <c r="A28" s="76"/>
      <c r="D28" s="53"/>
      <c r="E28" s="52"/>
      <c r="F28" s="27"/>
      <c r="I28" s="76"/>
      <c r="J28" s="76"/>
    </row>
    <row r="29" spans="1:18" x14ac:dyDescent="0.3">
      <c r="A29" s="54" t="s">
        <v>30</v>
      </c>
      <c r="D29" s="55" t="s">
        <v>31</v>
      </c>
      <c r="E29" s="52"/>
      <c r="F29" s="27"/>
    </row>
    <row r="30" spans="1:18" x14ac:dyDescent="0.3">
      <c r="A30" s="56" t="s">
        <v>32</v>
      </c>
      <c r="D30" t="s">
        <v>33</v>
      </c>
      <c r="E30" s="52"/>
      <c r="F30" s="27"/>
    </row>
  </sheetData>
  <mergeCells count="6">
    <mergeCell ref="A1:L1"/>
    <mergeCell ref="A2:L2"/>
    <mergeCell ref="A4:K4"/>
    <mergeCell ref="A10:L10"/>
    <mergeCell ref="A25:A28"/>
    <mergeCell ref="I25:J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2F6CD-99E1-4406-8410-CCB89C76EF25}">
  <dimension ref="A1:V30"/>
  <sheetViews>
    <sheetView workbookViewId="0">
      <selection sqref="A1:XFD1048576"/>
    </sheetView>
  </sheetViews>
  <sheetFormatPr defaultRowHeight="14.4" x14ac:dyDescent="0.3"/>
  <cols>
    <col min="1" max="1" width="18.6640625" customWidth="1"/>
    <col min="4" max="4" width="4.88671875" bestFit="1" customWidth="1"/>
    <col min="5" max="5" width="9.5546875" bestFit="1" customWidth="1"/>
    <col min="7" max="7" width="2" bestFit="1" customWidth="1"/>
    <col min="9" max="9" width="5.109375" customWidth="1"/>
    <col min="10" max="10" width="2" bestFit="1" customWidth="1"/>
    <col min="12" max="12" width="11.109375" bestFit="1" customWidth="1"/>
    <col min="13" max="13" width="11.6640625" bestFit="1" customWidth="1"/>
    <col min="15" max="15" width="14.33203125" bestFit="1" customWidth="1"/>
  </cols>
  <sheetData>
    <row r="1" spans="1:22" x14ac:dyDescent="0.3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22" ht="18" x14ac:dyDescent="0.35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4" spans="1:22" x14ac:dyDescent="0.3">
      <c r="A4" s="73" t="s">
        <v>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2"/>
    </row>
    <row r="5" spans="1:22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"/>
    </row>
    <row r="6" spans="1:22" x14ac:dyDescent="0.3">
      <c r="A6" s="1" t="s">
        <v>3</v>
      </c>
      <c r="B6" s="3">
        <v>2009.28</v>
      </c>
      <c r="C6" s="1" t="s">
        <v>4</v>
      </c>
      <c r="D6" s="1"/>
      <c r="F6" s="4" t="s">
        <v>5</v>
      </c>
      <c r="G6" s="1"/>
      <c r="H6" s="1"/>
      <c r="I6" s="1"/>
      <c r="J6" s="1"/>
      <c r="K6" s="1"/>
      <c r="L6" s="1"/>
    </row>
    <row r="7" spans="1:22" x14ac:dyDescent="0.3">
      <c r="A7" s="1" t="s">
        <v>6</v>
      </c>
      <c r="B7" s="3">
        <v>2121.6</v>
      </c>
      <c r="C7" s="1" t="s">
        <v>4</v>
      </c>
      <c r="D7" s="1"/>
      <c r="E7" s="1"/>
      <c r="F7" s="1"/>
      <c r="G7" s="1"/>
      <c r="H7" s="1"/>
      <c r="I7" s="1"/>
      <c r="J7" s="1"/>
      <c r="K7" s="1"/>
      <c r="L7" s="1"/>
    </row>
    <row r="8" spans="1:22" x14ac:dyDescent="0.3">
      <c r="A8" s="1" t="s">
        <v>7</v>
      </c>
      <c r="B8" s="5">
        <f>B7-B6</f>
        <v>112.31999999999994</v>
      </c>
      <c r="C8" s="1" t="s">
        <v>4</v>
      </c>
      <c r="D8" s="1"/>
      <c r="E8" s="1"/>
      <c r="F8" s="1"/>
      <c r="G8" s="1"/>
      <c r="H8" s="1"/>
      <c r="I8" s="1"/>
      <c r="J8" s="1"/>
      <c r="K8" s="1"/>
      <c r="L8" s="1"/>
    </row>
    <row r="9" spans="1:22" x14ac:dyDescent="0.3">
      <c r="A9" s="1"/>
      <c r="B9" s="6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22" ht="15.6" x14ac:dyDescent="0.3">
      <c r="A10" s="75" t="s">
        <v>37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</row>
    <row r="11" spans="1:22" ht="57.6" x14ac:dyDescent="0.3">
      <c r="A11" s="7" t="s">
        <v>9</v>
      </c>
      <c r="B11" s="8"/>
      <c r="C11" s="8"/>
      <c r="D11" s="8"/>
      <c r="E11" s="8"/>
      <c r="F11" s="8"/>
      <c r="G11" s="8"/>
      <c r="H11" s="8"/>
      <c r="I11" s="8"/>
      <c r="J11" s="8"/>
      <c r="K11" s="9"/>
      <c r="L11" s="10" t="s">
        <v>10</v>
      </c>
      <c r="M11" s="11" t="s">
        <v>11</v>
      </c>
    </row>
    <row r="12" spans="1:22" x14ac:dyDescent="0.3">
      <c r="A12" s="12" t="s">
        <v>12</v>
      </c>
      <c r="B12" s="13">
        <v>619</v>
      </c>
      <c r="C12" s="14" t="s">
        <v>13</v>
      </c>
      <c r="D12" s="15" t="s">
        <v>14</v>
      </c>
      <c r="E12" s="16">
        <v>30000</v>
      </c>
      <c r="F12" s="17"/>
      <c r="G12" s="14"/>
      <c r="H12" s="14"/>
      <c r="I12" s="14"/>
      <c r="J12" s="14"/>
      <c r="K12" s="14"/>
      <c r="L12" s="18">
        <f>B12*E12</f>
        <v>18570000</v>
      </c>
      <c r="M12" s="18">
        <v>18570000</v>
      </c>
    </row>
    <row r="13" spans="1:22" x14ac:dyDescent="0.3">
      <c r="A13" s="19" t="s">
        <v>15</v>
      </c>
      <c r="B13" s="20"/>
      <c r="C13" s="21"/>
      <c r="D13" s="22"/>
      <c r="E13" s="23">
        <v>0.23</v>
      </c>
      <c r="F13" s="23"/>
      <c r="G13" s="21"/>
      <c r="H13" s="21"/>
      <c r="I13" s="21"/>
      <c r="J13" s="21"/>
      <c r="K13" s="21"/>
      <c r="L13" s="24">
        <f>L12*E13</f>
        <v>4271100</v>
      </c>
      <c r="M13" s="24">
        <v>4271100</v>
      </c>
    </row>
    <row r="14" spans="1:22" x14ac:dyDescent="0.3">
      <c r="A14" s="25" t="s">
        <v>16</v>
      </c>
      <c r="B14" s="26"/>
      <c r="D14" s="27"/>
      <c r="E14" s="28"/>
      <c r="F14" s="28"/>
      <c r="L14" s="29">
        <f>L13</f>
        <v>4271100</v>
      </c>
      <c r="M14" s="29">
        <f>M13</f>
        <v>4271100</v>
      </c>
      <c r="Q14">
        <v>450.2</v>
      </c>
      <c r="U14" t="s">
        <v>17</v>
      </c>
      <c r="V14" t="s">
        <v>18</v>
      </c>
    </row>
    <row r="15" spans="1:22" x14ac:dyDescent="0.3">
      <c r="A15" s="30" t="s">
        <v>19</v>
      </c>
      <c r="B15" s="31">
        <f>+B8</f>
        <v>112.31999999999994</v>
      </c>
      <c r="C15" s="32" t="s">
        <v>4</v>
      </c>
      <c r="D15" s="27" t="s">
        <v>20</v>
      </c>
      <c r="E15" s="33">
        <v>1730</v>
      </c>
      <c r="F15" s="27"/>
      <c r="G15" s="34" t="s">
        <v>20</v>
      </c>
      <c r="H15" s="34">
        <v>400</v>
      </c>
      <c r="I15" s="34" t="s">
        <v>21</v>
      </c>
      <c r="J15" s="34"/>
      <c r="K15" s="33"/>
      <c r="L15" s="35">
        <f>B15*E15*H15</f>
        <v>77725439.999999955</v>
      </c>
      <c r="M15" s="36">
        <v>64612040</v>
      </c>
      <c r="N15" s="37"/>
      <c r="P15">
        <v>495200</v>
      </c>
      <c r="Q15">
        <v>90</v>
      </c>
    </row>
    <row r="16" spans="1:22" x14ac:dyDescent="0.3">
      <c r="A16" s="38" t="s">
        <v>22</v>
      </c>
      <c r="B16" s="39">
        <v>0.23</v>
      </c>
      <c r="C16" s="39"/>
      <c r="D16" s="21"/>
      <c r="E16" s="40"/>
      <c r="F16" s="21"/>
      <c r="G16" s="21"/>
      <c r="H16" s="21"/>
      <c r="I16" s="21"/>
      <c r="J16" s="21"/>
      <c r="K16" s="41"/>
      <c r="L16" s="24">
        <f>L15*B16</f>
        <v>17876851.199999992</v>
      </c>
      <c r="M16" s="42">
        <v>14860769</v>
      </c>
      <c r="P16">
        <v>90</v>
      </c>
      <c r="Q16">
        <f>Q14+Q15</f>
        <v>540.20000000000005</v>
      </c>
      <c r="R16">
        <v>495.2</v>
      </c>
    </row>
    <row r="17" spans="1:18" x14ac:dyDescent="0.3">
      <c r="A17" s="25" t="s">
        <v>16</v>
      </c>
      <c r="B17" s="43"/>
      <c r="C17" s="43"/>
      <c r="L17" s="29">
        <f>L14+L16</f>
        <v>22147951.199999992</v>
      </c>
      <c r="M17" s="29">
        <f>M14+M16</f>
        <v>19131869</v>
      </c>
      <c r="P17">
        <f>P15+P16*1000</f>
        <v>585200</v>
      </c>
      <c r="R17">
        <v>1000</v>
      </c>
    </row>
    <row r="18" spans="1:18" x14ac:dyDescent="0.3">
      <c r="A18" s="19" t="s">
        <v>23</v>
      </c>
      <c r="B18" s="39">
        <v>0.04</v>
      </c>
      <c r="C18" s="39"/>
      <c r="D18" s="21"/>
      <c r="E18" s="21"/>
      <c r="F18" s="21"/>
      <c r="G18" s="21"/>
      <c r="H18" s="21"/>
      <c r="I18" s="21"/>
      <c r="J18" s="21"/>
      <c r="K18" s="21"/>
      <c r="L18" s="24">
        <f>B18*L17</f>
        <v>885918.04799999972</v>
      </c>
      <c r="M18" s="42">
        <v>765275</v>
      </c>
      <c r="R18" s="44">
        <f>R16*R17/0.8</f>
        <v>619000</v>
      </c>
    </row>
    <row r="19" spans="1:18" x14ac:dyDescent="0.3">
      <c r="A19" s="25" t="s">
        <v>16</v>
      </c>
      <c r="B19" s="43"/>
      <c r="C19" s="43"/>
      <c r="L19" s="29">
        <f>L17+L18</f>
        <v>23033869.247999992</v>
      </c>
      <c r="M19" s="29">
        <f>M17+M18</f>
        <v>19897144</v>
      </c>
      <c r="R19" s="43">
        <v>0.23</v>
      </c>
    </row>
    <row r="20" spans="1:18" x14ac:dyDescent="0.3">
      <c r="A20" s="19" t="s">
        <v>24</v>
      </c>
      <c r="B20" s="39">
        <v>0.11</v>
      </c>
      <c r="C20" s="39"/>
      <c r="D20" s="21"/>
      <c r="E20" s="21"/>
      <c r="F20" s="21"/>
      <c r="G20" s="21"/>
      <c r="H20" s="21"/>
      <c r="I20" s="21"/>
      <c r="J20" s="21"/>
      <c r="K20" s="21"/>
      <c r="L20" s="24">
        <f>L19*B20</f>
        <v>2533725.617279999</v>
      </c>
      <c r="M20" s="42">
        <v>2188686</v>
      </c>
      <c r="R20">
        <f>R18*R19</f>
        <v>142370</v>
      </c>
    </row>
    <row r="21" spans="1:18" x14ac:dyDescent="0.3">
      <c r="A21" s="45" t="s">
        <v>25</v>
      </c>
      <c r="B21" s="46"/>
      <c r="C21" s="46"/>
      <c r="D21" s="46"/>
      <c r="E21" s="46"/>
      <c r="F21" s="46"/>
      <c r="G21" s="46"/>
      <c r="H21" s="46"/>
      <c r="I21" s="46"/>
      <c r="J21" s="46"/>
      <c r="K21" s="47" t="s">
        <v>26</v>
      </c>
      <c r="L21" s="48">
        <f>SUM(L19:L20)</f>
        <v>25567594.865279991</v>
      </c>
      <c r="M21" s="48">
        <f>SUM(M19:M20)</f>
        <v>22085830</v>
      </c>
    </row>
    <row r="22" spans="1:18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6"/>
      <c r="L22" s="49"/>
      <c r="M22" s="50"/>
    </row>
    <row r="23" spans="1:18" x14ac:dyDescent="0.3">
      <c r="O23" s="51">
        <f>B15*H15*B16*'[3]Listrik Mei pln'!C36</f>
        <v>11731994.269812392</v>
      </c>
    </row>
    <row r="24" spans="1:18" x14ac:dyDescent="0.3">
      <c r="A24" t="s">
        <v>27</v>
      </c>
      <c r="B24" t="s">
        <v>28</v>
      </c>
      <c r="D24" s="51" t="s">
        <v>29</v>
      </c>
      <c r="E24" s="52"/>
      <c r="F24" s="27"/>
    </row>
    <row r="25" spans="1:18" x14ac:dyDescent="0.3">
      <c r="A25" s="76"/>
      <c r="D25" s="53"/>
      <c r="E25" s="52"/>
      <c r="F25" s="27"/>
      <c r="I25" s="76"/>
      <c r="J25" s="76"/>
    </row>
    <row r="26" spans="1:18" x14ac:dyDescent="0.3">
      <c r="A26" s="76"/>
      <c r="D26" s="53"/>
      <c r="E26" s="52"/>
      <c r="F26" s="27"/>
      <c r="I26" s="76"/>
      <c r="J26" s="76"/>
    </row>
    <row r="27" spans="1:18" x14ac:dyDescent="0.3">
      <c r="A27" s="76"/>
      <c r="D27" s="53"/>
      <c r="E27" s="52"/>
      <c r="F27" s="27"/>
      <c r="I27" s="76"/>
      <c r="J27" s="76"/>
    </row>
    <row r="28" spans="1:18" x14ac:dyDescent="0.3">
      <c r="A28" s="76"/>
      <c r="D28" s="53"/>
      <c r="E28" s="52"/>
      <c r="F28" s="27"/>
      <c r="I28" s="76"/>
      <c r="J28" s="76"/>
    </row>
    <row r="29" spans="1:18" x14ac:dyDescent="0.3">
      <c r="A29" s="54" t="s">
        <v>30</v>
      </c>
      <c r="D29" s="55" t="s">
        <v>31</v>
      </c>
      <c r="E29" s="52"/>
      <c r="F29" s="27"/>
    </row>
    <row r="30" spans="1:18" x14ac:dyDescent="0.3">
      <c r="A30" s="56" t="s">
        <v>32</v>
      </c>
      <c r="D30" t="s">
        <v>33</v>
      </c>
      <c r="E30" s="52"/>
      <c r="F30" s="27"/>
    </row>
  </sheetData>
  <mergeCells count="6">
    <mergeCell ref="A1:L1"/>
    <mergeCell ref="A2:L2"/>
    <mergeCell ref="A4:K4"/>
    <mergeCell ref="A10:L10"/>
    <mergeCell ref="A25:A28"/>
    <mergeCell ref="I25:J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E9E11-6FD3-468F-BF47-96D2EF53AF7A}">
  <dimension ref="A1:V30"/>
  <sheetViews>
    <sheetView workbookViewId="0">
      <selection activeCell="O11" sqref="O11"/>
    </sheetView>
  </sheetViews>
  <sheetFormatPr defaultRowHeight="14.4" x14ac:dyDescent="0.3"/>
  <cols>
    <col min="1" max="1" width="18.6640625" customWidth="1"/>
    <col min="4" max="4" width="4.88671875" bestFit="1" customWidth="1"/>
    <col min="5" max="5" width="9.5546875" bestFit="1" customWidth="1"/>
    <col min="7" max="7" width="2" bestFit="1" customWidth="1"/>
    <col min="9" max="9" width="5.109375" customWidth="1"/>
    <col min="10" max="10" width="2" bestFit="1" customWidth="1"/>
    <col min="12" max="12" width="11.109375" bestFit="1" customWidth="1"/>
    <col min="13" max="13" width="11.6640625" bestFit="1" customWidth="1"/>
    <col min="15" max="15" width="18.88671875" customWidth="1"/>
  </cols>
  <sheetData>
    <row r="1" spans="1:22" x14ac:dyDescent="0.3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22" ht="18" x14ac:dyDescent="0.35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4" spans="1:22" x14ac:dyDescent="0.3">
      <c r="A4" s="73" t="s">
        <v>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2"/>
    </row>
    <row r="5" spans="1:22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"/>
    </row>
    <row r="6" spans="1:22" x14ac:dyDescent="0.3">
      <c r="A6" s="1" t="s">
        <v>3</v>
      </c>
      <c r="B6" s="3">
        <v>1915.91</v>
      </c>
      <c r="C6" s="1" t="s">
        <v>4</v>
      </c>
      <c r="D6" s="1"/>
      <c r="F6" s="4" t="s">
        <v>5</v>
      </c>
      <c r="G6" s="1"/>
      <c r="H6" s="1"/>
      <c r="I6" s="1"/>
      <c r="J6" s="1"/>
      <c r="K6" s="1"/>
      <c r="L6" s="1"/>
    </row>
    <row r="7" spans="1:22" x14ac:dyDescent="0.3">
      <c r="A7" s="1" t="s">
        <v>6</v>
      </c>
      <c r="B7" s="3">
        <v>2009.28</v>
      </c>
      <c r="C7" s="1" t="s">
        <v>4</v>
      </c>
      <c r="D7" s="1"/>
      <c r="E7" s="1"/>
      <c r="F7" s="1"/>
      <c r="G7" s="1"/>
      <c r="H7" s="1"/>
      <c r="I7" s="1"/>
      <c r="J7" s="1"/>
      <c r="K7" s="1"/>
      <c r="L7" s="1"/>
    </row>
    <row r="8" spans="1:22" x14ac:dyDescent="0.3">
      <c r="A8" s="1" t="s">
        <v>7</v>
      </c>
      <c r="B8" s="5">
        <f>B7-B6</f>
        <v>93.369999999999891</v>
      </c>
      <c r="C8" s="1" t="s">
        <v>4</v>
      </c>
      <c r="D8" s="1"/>
      <c r="E8" s="1"/>
      <c r="F8" s="1"/>
      <c r="G8" s="1"/>
      <c r="H8" s="1"/>
      <c r="I8" s="1"/>
      <c r="J8" s="1"/>
      <c r="K8" s="1"/>
      <c r="L8" s="1"/>
    </row>
    <row r="9" spans="1:22" x14ac:dyDescent="0.3">
      <c r="A9" s="1"/>
      <c r="B9" s="6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22" ht="15.6" x14ac:dyDescent="0.3">
      <c r="A10" s="75" t="s">
        <v>38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</row>
    <row r="11" spans="1:22" ht="57.6" x14ac:dyDescent="0.3">
      <c r="A11" s="7" t="s">
        <v>9</v>
      </c>
      <c r="B11" s="8"/>
      <c r="C11" s="8"/>
      <c r="D11" s="8"/>
      <c r="E11" s="8"/>
      <c r="F11" s="8"/>
      <c r="G11" s="8"/>
      <c r="H11" s="8"/>
      <c r="I11" s="8"/>
      <c r="J11" s="8"/>
      <c r="K11" s="9"/>
      <c r="L11" s="10" t="s">
        <v>10</v>
      </c>
      <c r="M11" s="11" t="s">
        <v>11</v>
      </c>
    </row>
    <row r="12" spans="1:22" x14ac:dyDescent="0.3">
      <c r="A12" s="12" t="s">
        <v>12</v>
      </c>
      <c r="B12" s="13">
        <v>619</v>
      </c>
      <c r="C12" s="14" t="s">
        <v>13</v>
      </c>
      <c r="D12" s="15" t="s">
        <v>14</v>
      </c>
      <c r="E12" s="16">
        <v>30000</v>
      </c>
      <c r="F12" s="17"/>
      <c r="G12" s="14"/>
      <c r="H12" s="14"/>
      <c r="I12" s="14"/>
      <c r="J12" s="14"/>
      <c r="K12" s="14"/>
      <c r="L12" s="18">
        <f>B12*E12</f>
        <v>18570000</v>
      </c>
      <c r="M12" s="18">
        <v>18570000</v>
      </c>
    </row>
    <row r="13" spans="1:22" x14ac:dyDescent="0.3">
      <c r="A13" s="19" t="s">
        <v>15</v>
      </c>
      <c r="B13" s="20"/>
      <c r="C13" s="21"/>
      <c r="D13" s="22"/>
      <c r="E13" s="23">
        <v>0.23</v>
      </c>
      <c r="F13" s="23"/>
      <c r="G13" s="21"/>
      <c r="H13" s="21"/>
      <c r="I13" s="21"/>
      <c r="J13" s="21"/>
      <c r="K13" s="21"/>
      <c r="L13" s="24">
        <f>L12*E13</f>
        <v>4271100</v>
      </c>
      <c r="M13" s="24">
        <v>4271100</v>
      </c>
    </row>
    <row r="14" spans="1:22" x14ac:dyDescent="0.3">
      <c r="A14" s="25" t="s">
        <v>16</v>
      </c>
      <c r="B14" s="26"/>
      <c r="D14" s="27"/>
      <c r="E14" s="28"/>
      <c r="F14" s="28"/>
      <c r="L14" s="29">
        <f>L13</f>
        <v>4271100</v>
      </c>
      <c r="M14" s="29">
        <f>M13</f>
        <v>4271100</v>
      </c>
      <c r="Q14">
        <v>450.2</v>
      </c>
      <c r="U14" t="s">
        <v>17</v>
      </c>
      <c r="V14" t="s">
        <v>18</v>
      </c>
    </row>
    <row r="15" spans="1:22" x14ac:dyDescent="0.3">
      <c r="A15" s="30" t="s">
        <v>19</v>
      </c>
      <c r="B15" s="31">
        <f>+B8</f>
        <v>93.369999999999891</v>
      </c>
      <c r="C15" s="32" t="s">
        <v>4</v>
      </c>
      <c r="D15" s="27" t="s">
        <v>20</v>
      </c>
      <c r="E15" s="33">
        <v>1730</v>
      </c>
      <c r="F15" s="27"/>
      <c r="G15" s="34" t="s">
        <v>20</v>
      </c>
      <c r="H15" s="34">
        <v>400</v>
      </c>
      <c r="I15" s="34" t="s">
        <v>21</v>
      </c>
      <c r="J15" s="34"/>
      <c r="K15" s="33"/>
      <c r="L15" s="35">
        <f>B15*E15*H15</f>
        <v>64612039.999999918</v>
      </c>
      <c r="M15" s="36">
        <v>55041680</v>
      </c>
      <c r="N15" s="37"/>
      <c r="P15">
        <v>495200</v>
      </c>
      <c r="Q15">
        <v>90</v>
      </c>
    </row>
    <row r="16" spans="1:22" x14ac:dyDescent="0.3">
      <c r="A16" s="38" t="s">
        <v>22</v>
      </c>
      <c r="B16" s="39">
        <v>0.23</v>
      </c>
      <c r="C16" s="39"/>
      <c r="D16" s="21"/>
      <c r="E16" s="40"/>
      <c r="F16" s="21"/>
      <c r="G16" s="21"/>
      <c r="H16" s="21"/>
      <c r="I16" s="21"/>
      <c r="J16" s="21"/>
      <c r="K16" s="41"/>
      <c r="L16" s="24">
        <f>L15*B16</f>
        <v>14860769.199999982</v>
      </c>
      <c r="M16" s="42">
        <v>12659586</v>
      </c>
      <c r="P16">
        <v>90</v>
      </c>
      <c r="Q16">
        <f>Q14+Q15</f>
        <v>540.20000000000005</v>
      </c>
      <c r="R16">
        <v>495.2</v>
      </c>
    </row>
    <row r="17" spans="1:18" x14ac:dyDescent="0.3">
      <c r="A17" s="25" t="s">
        <v>16</v>
      </c>
      <c r="B17" s="43"/>
      <c r="C17" s="43"/>
      <c r="L17" s="29">
        <f>L14+L16</f>
        <v>19131869.199999981</v>
      </c>
      <c r="M17" s="29">
        <f>M14+M16</f>
        <v>16930686</v>
      </c>
      <c r="P17">
        <f>P15+P16*1000</f>
        <v>585200</v>
      </c>
      <c r="R17">
        <v>1000</v>
      </c>
    </row>
    <row r="18" spans="1:18" x14ac:dyDescent="0.3">
      <c r="A18" s="19" t="s">
        <v>23</v>
      </c>
      <c r="B18" s="39">
        <v>0.04</v>
      </c>
      <c r="C18" s="39"/>
      <c r="D18" s="21"/>
      <c r="E18" s="21"/>
      <c r="F18" s="21"/>
      <c r="G18" s="21"/>
      <c r="H18" s="21"/>
      <c r="I18" s="21"/>
      <c r="J18" s="21"/>
      <c r="K18" s="21"/>
      <c r="L18" s="24">
        <f>B18*L17</f>
        <v>765274.76799999923</v>
      </c>
      <c r="M18" s="42">
        <v>677227</v>
      </c>
      <c r="R18" s="44">
        <f>R16*R17/0.8</f>
        <v>619000</v>
      </c>
    </row>
    <row r="19" spans="1:18" x14ac:dyDescent="0.3">
      <c r="A19" s="25" t="s">
        <v>16</v>
      </c>
      <c r="B19" s="43"/>
      <c r="C19" s="43"/>
      <c r="L19" s="29">
        <f>L17+L18</f>
        <v>19897143.96799998</v>
      </c>
      <c r="M19" s="29">
        <f>M17+M18</f>
        <v>17607913</v>
      </c>
      <c r="R19" s="43">
        <v>0.23</v>
      </c>
    </row>
    <row r="20" spans="1:18" x14ac:dyDescent="0.3">
      <c r="A20" s="19" t="s">
        <v>24</v>
      </c>
      <c r="B20" s="39">
        <v>0.11</v>
      </c>
      <c r="C20" s="39"/>
      <c r="D20" s="21"/>
      <c r="E20" s="21"/>
      <c r="F20" s="21"/>
      <c r="G20" s="21"/>
      <c r="H20" s="21"/>
      <c r="I20" s="21"/>
      <c r="J20" s="21"/>
      <c r="K20" s="21"/>
      <c r="L20" s="24">
        <f>L19*B20</f>
        <v>2188685.8364799977</v>
      </c>
      <c r="M20" s="42">
        <v>1936871</v>
      </c>
      <c r="R20">
        <f>R18*R19</f>
        <v>142370</v>
      </c>
    </row>
    <row r="21" spans="1:18" x14ac:dyDescent="0.3">
      <c r="A21" s="45" t="s">
        <v>25</v>
      </c>
      <c r="B21" s="46"/>
      <c r="C21" s="46"/>
      <c r="D21" s="46"/>
      <c r="E21" s="46"/>
      <c r="F21" s="46"/>
      <c r="G21" s="46"/>
      <c r="H21" s="46"/>
      <c r="I21" s="46"/>
      <c r="J21" s="46"/>
      <c r="K21" s="47" t="s">
        <v>26</v>
      </c>
      <c r="L21" s="48">
        <f>SUM(L19:L20)</f>
        <v>22085829.804479979</v>
      </c>
      <c r="M21" s="48">
        <f>SUM(M19:M20)</f>
        <v>19544784</v>
      </c>
    </row>
    <row r="22" spans="1:18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6"/>
      <c r="L22" s="49"/>
      <c r="M22" s="50"/>
    </row>
    <row r="23" spans="1:18" x14ac:dyDescent="0.3">
      <c r="O23">
        <f>B15*H15*B16*'[4]Listrik Apr pln'!C36</f>
        <v>9744134.9129752219</v>
      </c>
    </row>
    <row r="24" spans="1:18" x14ac:dyDescent="0.3">
      <c r="A24" t="s">
        <v>27</v>
      </c>
      <c r="B24" t="s">
        <v>28</v>
      </c>
      <c r="D24" s="51" t="s">
        <v>29</v>
      </c>
      <c r="E24" s="52"/>
      <c r="F24" s="27"/>
    </row>
    <row r="25" spans="1:18" x14ac:dyDescent="0.3">
      <c r="A25" s="76"/>
      <c r="D25" s="53"/>
      <c r="E25" s="52"/>
      <c r="F25" s="27"/>
      <c r="I25" s="76"/>
      <c r="J25" s="76"/>
    </row>
    <row r="26" spans="1:18" x14ac:dyDescent="0.3">
      <c r="A26" s="76"/>
      <c r="D26" s="53"/>
      <c r="E26" s="52"/>
      <c r="F26" s="27"/>
      <c r="I26" s="76"/>
      <c r="J26" s="76"/>
    </row>
    <row r="27" spans="1:18" x14ac:dyDescent="0.3">
      <c r="A27" s="76"/>
      <c r="D27" s="53"/>
      <c r="E27" s="52"/>
      <c r="F27" s="27"/>
      <c r="I27" s="76"/>
      <c r="J27" s="76"/>
    </row>
    <row r="28" spans="1:18" x14ac:dyDescent="0.3">
      <c r="A28" s="76"/>
      <c r="D28" s="53"/>
      <c r="E28" s="52"/>
      <c r="F28" s="27"/>
      <c r="I28" s="76"/>
      <c r="J28" s="76"/>
    </row>
    <row r="29" spans="1:18" x14ac:dyDescent="0.3">
      <c r="A29" s="54" t="s">
        <v>30</v>
      </c>
      <c r="D29" s="55" t="s">
        <v>31</v>
      </c>
      <c r="E29" s="52"/>
      <c r="F29" s="27"/>
    </row>
    <row r="30" spans="1:18" x14ac:dyDescent="0.3">
      <c r="A30" s="56" t="s">
        <v>32</v>
      </c>
      <c r="D30" t="s">
        <v>33</v>
      </c>
      <c r="E30" s="52"/>
      <c r="F30" s="27"/>
    </row>
  </sheetData>
  <mergeCells count="6">
    <mergeCell ref="A1:L1"/>
    <mergeCell ref="A2:L2"/>
    <mergeCell ref="A4:K4"/>
    <mergeCell ref="A10:L10"/>
    <mergeCell ref="A25:A28"/>
    <mergeCell ref="I25:J2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36FD0-5F23-49D1-9788-D7DE3C283A07}">
  <dimension ref="A1:V30"/>
  <sheetViews>
    <sheetView workbookViewId="0">
      <selection sqref="A1:XFD1048576"/>
    </sheetView>
  </sheetViews>
  <sheetFormatPr defaultRowHeight="14.4" x14ac:dyDescent="0.3"/>
  <cols>
    <col min="1" max="1" width="18.6640625" customWidth="1"/>
    <col min="4" max="4" width="4.88671875" bestFit="1" customWidth="1"/>
    <col min="5" max="5" width="9.5546875" bestFit="1" customWidth="1"/>
    <col min="7" max="7" width="2" bestFit="1" customWidth="1"/>
    <col min="9" max="9" width="5.109375" customWidth="1"/>
    <col min="10" max="10" width="2" bestFit="1" customWidth="1"/>
    <col min="12" max="12" width="11.109375" bestFit="1" customWidth="1"/>
    <col min="13" max="13" width="11.6640625" bestFit="1" customWidth="1"/>
  </cols>
  <sheetData>
    <row r="1" spans="1:22" x14ac:dyDescent="0.3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22" ht="18" x14ac:dyDescent="0.35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4" spans="1:22" x14ac:dyDescent="0.3">
      <c r="A4" s="73" t="s">
        <v>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2"/>
    </row>
    <row r="5" spans="1:22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"/>
    </row>
    <row r="6" spans="1:22" x14ac:dyDescent="0.3">
      <c r="A6" s="1" t="s">
        <v>3</v>
      </c>
      <c r="B6" s="3">
        <v>1836.37</v>
      </c>
      <c r="C6" s="1" t="s">
        <v>4</v>
      </c>
      <c r="D6" s="1"/>
      <c r="F6" s="4" t="s">
        <v>5</v>
      </c>
      <c r="G6" s="1"/>
      <c r="H6" s="1"/>
      <c r="I6" s="1"/>
      <c r="J6" s="1"/>
      <c r="K6" s="1"/>
      <c r="L6" s="1"/>
    </row>
    <row r="7" spans="1:22" x14ac:dyDescent="0.3">
      <c r="A7" s="1" t="s">
        <v>6</v>
      </c>
      <c r="B7" s="3">
        <v>1915.91</v>
      </c>
      <c r="C7" s="1" t="s">
        <v>4</v>
      </c>
      <c r="D7" s="1"/>
      <c r="E7" s="1"/>
      <c r="F7" s="1"/>
      <c r="G7" s="1"/>
      <c r="H7" s="1"/>
      <c r="I7" s="1"/>
      <c r="J7" s="1"/>
      <c r="K7" s="1"/>
      <c r="L7" s="1"/>
    </row>
    <row r="8" spans="1:22" x14ac:dyDescent="0.3">
      <c r="A8" s="1" t="s">
        <v>7</v>
      </c>
      <c r="B8" s="5">
        <f>B7-B6</f>
        <v>79.540000000000191</v>
      </c>
      <c r="C8" s="1" t="s">
        <v>4</v>
      </c>
      <c r="D8" s="1"/>
      <c r="E8" s="1"/>
      <c r="F8" s="1"/>
      <c r="G8" s="1"/>
      <c r="H8" s="1"/>
      <c r="I8" s="1"/>
      <c r="J8" s="1"/>
      <c r="K8" s="1"/>
      <c r="L8" s="1"/>
    </row>
    <row r="9" spans="1:22" x14ac:dyDescent="0.3">
      <c r="A9" s="1"/>
      <c r="B9" s="6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22" ht="15.6" x14ac:dyDescent="0.3">
      <c r="A10" s="75" t="s">
        <v>39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</row>
    <row r="11" spans="1:22" ht="57.6" x14ac:dyDescent="0.3">
      <c r="A11" s="7" t="s">
        <v>9</v>
      </c>
      <c r="B11" s="8"/>
      <c r="C11" s="8"/>
      <c r="D11" s="8"/>
      <c r="E11" s="8"/>
      <c r="F11" s="8"/>
      <c r="G11" s="8"/>
      <c r="H11" s="8"/>
      <c r="I11" s="8"/>
      <c r="J11" s="8"/>
      <c r="K11" s="9"/>
      <c r="L11" s="10" t="s">
        <v>10</v>
      </c>
      <c r="M11" s="11" t="s">
        <v>11</v>
      </c>
    </row>
    <row r="12" spans="1:22" x14ac:dyDescent="0.3">
      <c r="A12" s="12" t="s">
        <v>12</v>
      </c>
      <c r="B12" s="13">
        <v>619</v>
      </c>
      <c r="C12" s="14" t="s">
        <v>13</v>
      </c>
      <c r="D12" s="15" t="s">
        <v>14</v>
      </c>
      <c r="E12" s="16">
        <v>30000</v>
      </c>
      <c r="F12" s="17"/>
      <c r="G12" s="14"/>
      <c r="H12" s="14"/>
      <c r="I12" s="14"/>
      <c r="J12" s="14"/>
      <c r="K12" s="14"/>
      <c r="L12" s="18">
        <f>B12*E12</f>
        <v>18570000</v>
      </c>
      <c r="M12" s="18">
        <v>18570000</v>
      </c>
    </row>
    <row r="13" spans="1:22" x14ac:dyDescent="0.3">
      <c r="A13" s="19" t="s">
        <v>15</v>
      </c>
      <c r="B13" s="20"/>
      <c r="C13" s="21"/>
      <c r="D13" s="22"/>
      <c r="E13" s="23">
        <v>0.23</v>
      </c>
      <c r="F13" s="23"/>
      <c r="G13" s="21"/>
      <c r="H13" s="21"/>
      <c r="I13" s="21"/>
      <c r="J13" s="21"/>
      <c r="K13" s="21"/>
      <c r="L13" s="24">
        <f>L12*E13</f>
        <v>4271100</v>
      </c>
      <c r="M13" s="24">
        <v>4271100</v>
      </c>
    </row>
    <row r="14" spans="1:22" x14ac:dyDescent="0.3">
      <c r="A14" s="25" t="s">
        <v>16</v>
      </c>
      <c r="B14" s="26"/>
      <c r="D14" s="27"/>
      <c r="E14" s="28"/>
      <c r="F14" s="28"/>
      <c r="L14" s="29">
        <f>L13</f>
        <v>4271100</v>
      </c>
      <c r="M14" s="29">
        <f>M13</f>
        <v>4271100</v>
      </c>
      <c r="Q14">
        <v>450.2</v>
      </c>
      <c r="U14" t="s">
        <v>17</v>
      </c>
      <c r="V14" t="s">
        <v>18</v>
      </c>
    </row>
    <row r="15" spans="1:22" x14ac:dyDescent="0.3">
      <c r="A15" s="30" t="s">
        <v>19</v>
      </c>
      <c r="B15" s="31">
        <f>+B8</f>
        <v>79.540000000000191</v>
      </c>
      <c r="C15" s="32" t="s">
        <v>4</v>
      </c>
      <c r="D15" s="27" t="s">
        <v>20</v>
      </c>
      <c r="E15" s="33">
        <v>1730</v>
      </c>
      <c r="F15" s="27"/>
      <c r="G15" s="34" t="s">
        <v>20</v>
      </c>
      <c r="H15" s="34">
        <v>400</v>
      </c>
      <c r="I15" s="34" t="s">
        <v>21</v>
      </c>
      <c r="J15" s="34"/>
      <c r="K15" s="33"/>
      <c r="L15" s="35">
        <f>B15*E15*H15</f>
        <v>55041680.000000134</v>
      </c>
      <c r="M15" s="36">
        <v>65836880</v>
      </c>
      <c r="N15" s="37"/>
      <c r="P15">
        <v>495200</v>
      </c>
      <c r="Q15">
        <v>90</v>
      </c>
    </row>
    <row r="16" spans="1:22" x14ac:dyDescent="0.3">
      <c r="A16" s="38" t="s">
        <v>22</v>
      </c>
      <c r="B16" s="39">
        <v>0.23</v>
      </c>
      <c r="C16" s="39"/>
      <c r="D16" s="21"/>
      <c r="E16" s="40"/>
      <c r="F16" s="21"/>
      <c r="G16" s="21"/>
      <c r="H16" s="21"/>
      <c r="I16" s="21"/>
      <c r="J16" s="21"/>
      <c r="K16" s="41"/>
      <c r="L16" s="24">
        <f>L15*B16</f>
        <v>12659586.400000032</v>
      </c>
      <c r="M16" s="42">
        <v>15142482</v>
      </c>
      <c r="P16">
        <v>90</v>
      </c>
      <c r="Q16">
        <f>Q14+Q15</f>
        <v>540.20000000000005</v>
      </c>
      <c r="R16">
        <v>495.2</v>
      </c>
    </row>
    <row r="17" spans="1:18" x14ac:dyDescent="0.3">
      <c r="A17" s="25" t="s">
        <v>16</v>
      </c>
      <c r="B17" s="43"/>
      <c r="C17" s="43"/>
      <c r="L17" s="29">
        <f>L14+L16</f>
        <v>16930686.400000032</v>
      </c>
      <c r="M17" s="29">
        <f>M14+M16</f>
        <v>19413582</v>
      </c>
      <c r="P17">
        <f>P15+P16*1000</f>
        <v>585200</v>
      </c>
      <c r="R17">
        <v>1000</v>
      </c>
    </row>
    <row r="18" spans="1:18" x14ac:dyDescent="0.3">
      <c r="A18" s="19" t="s">
        <v>23</v>
      </c>
      <c r="B18" s="39">
        <v>0.04</v>
      </c>
      <c r="C18" s="39"/>
      <c r="D18" s="21"/>
      <c r="E18" s="21"/>
      <c r="F18" s="21"/>
      <c r="G18" s="21"/>
      <c r="H18" s="21"/>
      <c r="I18" s="21"/>
      <c r="J18" s="21"/>
      <c r="K18" s="21"/>
      <c r="L18" s="24">
        <f>B18*L17</f>
        <v>677227.45600000129</v>
      </c>
      <c r="M18" s="42">
        <v>776543</v>
      </c>
      <c r="R18" s="44">
        <f>R16*R17/0.8</f>
        <v>619000</v>
      </c>
    </row>
    <row r="19" spans="1:18" x14ac:dyDescent="0.3">
      <c r="A19" s="25" t="s">
        <v>16</v>
      </c>
      <c r="B19" s="43"/>
      <c r="C19" s="43"/>
      <c r="L19" s="29">
        <f>L17+L18</f>
        <v>17607913.856000032</v>
      </c>
      <c r="M19" s="29">
        <f>M17+M18</f>
        <v>20190125</v>
      </c>
      <c r="R19" s="43">
        <v>0.23</v>
      </c>
    </row>
    <row r="20" spans="1:18" x14ac:dyDescent="0.3">
      <c r="A20" s="19" t="s">
        <v>24</v>
      </c>
      <c r="B20" s="39">
        <v>0.11</v>
      </c>
      <c r="C20" s="39"/>
      <c r="D20" s="21"/>
      <c r="E20" s="21"/>
      <c r="F20" s="21"/>
      <c r="G20" s="21"/>
      <c r="H20" s="21"/>
      <c r="I20" s="21"/>
      <c r="J20" s="21"/>
      <c r="K20" s="21"/>
      <c r="L20" s="24">
        <f>L19*B20</f>
        <v>1936870.5241600035</v>
      </c>
      <c r="M20" s="42">
        <v>2220914</v>
      </c>
      <c r="R20">
        <f>R18*R19</f>
        <v>142370</v>
      </c>
    </row>
    <row r="21" spans="1:18" x14ac:dyDescent="0.3">
      <c r="A21" s="45" t="s">
        <v>25</v>
      </c>
      <c r="B21" s="46"/>
      <c r="C21" s="46"/>
      <c r="D21" s="46"/>
      <c r="E21" s="46"/>
      <c r="F21" s="46"/>
      <c r="G21" s="46"/>
      <c r="H21" s="46"/>
      <c r="I21" s="46"/>
      <c r="J21" s="46"/>
      <c r="K21" s="47" t="s">
        <v>26</v>
      </c>
      <c r="L21" s="48">
        <f>SUM(L19:L20)</f>
        <v>19544784.380160037</v>
      </c>
      <c r="M21" s="48">
        <f>SUM(M19:M20)</f>
        <v>22411039</v>
      </c>
    </row>
    <row r="22" spans="1:18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6"/>
      <c r="L22" s="49"/>
      <c r="M22" s="50"/>
    </row>
    <row r="23" spans="1:18" x14ac:dyDescent="0.3">
      <c r="O23">
        <f>B15*H15*B16*'[5]Listrik Mar pln'!C35</f>
        <v>8311022.0984083796</v>
      </c>
    </row>
    <row r="24" spans="1:18" x14ac:dyDescent="0.3">
      <c r="A24" t="s">
        <v>27</v>
      </c>
      <c r="B24" t="s">
        <v>28</v>
      </c>
      <c r="D24" s="51" t="s">
        <v>29</v>
      </c>
      <c r="E24" s="52"/>
      <c r="F24" s="27"/>
    </row>
    <row r="25" spans="1:18" x14ac:dyDescent="0.3">
      <c r="A25" s="76"/>
      <c r="D25" s="53"/>
      <c r="E25" s="52"/>
      <c r="F25" s="27"/>
      <c r="I25" s="76"/>
      <c r="J25" s="76"/>
    </row>
    <row r="26" spans="1:18" x14ac:dyDescent="0.3">
      <c r="A26" s="76"/>
      <c r="D26" s="53"/>
      <c r="E26" s="52"/>
      <c r="F26" s="27"/>
      <c r="I26" s="76"/>
      <c r="J26" s="76"/>
    </row>
    <row r="27" spans="1:18" x14ac:dyDescent="0.3">
      <c r="A27" s="76"/>
      <c r="D27" s="53"/>
      <c r="E27" s="52"/>
      <c r="F27" s="27"/>
      <c r="I27" s="76"/>
      <c r="J27" s="76"/>
    </row>
    <row r="28" spans="1:18" x14ac:dyDescent="0.3">
      <c r="A28" s="76"/>
      <c r="D28" s="53"/>
      <c r="E28" s="52"/>
      <c r="F28" s="27"/>
      <c r="I28" s="76"/>
      <c r="J28" s="76"/>
    </row>
    <row r="29" spans="1:18" x14ac:dyDescent="0.3">
      <c r="A29" s="54" t="s">
        <v>30</v>
      </c>
      <c r="D29" s="55" t="s">
        <v>31</v>
      </c>
      <c r="E29" s="52"/>
      <c r="F29" s="27"/>
    </row>
    <row r="30" spans="1:18" x14ac:dyDescent="0.3">
      <c r="A30" s="56" t="s">
        <v>32</v>
      </c>
      <c r="D30" t="s">
        <v>33</v>
      </c>
      <c r="E30" s="52"/>
      <c r="F30" s="27"/>
    </row>
  </sheetData>
  <mergeCells count="6">
    <mergeCell ref="A1:L1"/>
    <mergeCell ref="A2:L2"/>
    <mergeCell ref="A4:K4"/>
    <mergeCell ref="A10:L10"/>
    <mergeCell ref="A25:A28"/>
    <mergeCell ref="I25:J2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45C31-3F5F-4F59-8E7E-F55B14997A86}">
  <dimension ref="A1:V30"/>
  <sheetViews>
    <sheetView workbookViewId="0">
      <selection sqref="A1:XFD1048576"/>
    </sheetView>
  </sheetViews>
  <sheetFormatPr defaultRowHeight="14.4" x14ac:dyDescent="0.3"/>
  <cols>
    <col min="1" max="1" width="18.6640625" customWidth="1"/>
    <col min="4" max="4" width="4.88671875" bestFit="1" customWidth="1"/>
    <col min="5" max="5" width="9.5546875" bestFit="1" customWidth="1"/>
    <col min="7" max="7" width="2" bestFit="1" customWidth="1"/>
    <col min="9" max="9" width="5.109375" customWidth="1"/>
    <col min="10" max="10" width="2" bestFit="1" customWidth="1"/>
    <col min="12" max="12" width="11.109375" bestFit="1" customWidth="1"/>
    <col min="13" max="13" width="11.5546875" bestFit="1" customWidth="1"/>
  </cols>
  <sheetData>
    <row r="1" spans="1:22" x14ac:dyDescent="0.3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22" ht="18" x14ac:dyDescent="0.35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4" spans="1:22" x14ac:dyDescent="0.3">
      <c r="A4" s="73" t="s">
        <v>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2"/>
    </row>
    <row r="5" spans="1:22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"/>
    </row>
    <row r="6" spans="1:22" x14ac:dyDescent="0.3">
      <c r="A6" s="1" t="s">
        <v>3</v>
      </c>
      <c r="B6" s="3">
        <v>1741.23</v>
      </c>
      <c r="C6" s="1" t="s">
        <v>4</v>
      </c>
      <c r="D6" s="1"/>
      <c r="F6" s="4" t="s">
        <v>5</v>
      </c>
      <c r="G6" s="1"/>
      <c r="H6" s="1"/>
      <c r="I6" s="1"/>
      <c r="J6" s="1"/>
      <c r="K6" s="1"/>
      <c r="L6" s="1"/>
    </row>
    <row r="7" spans="1:22" x14ac:dyDescent="0.3">
      <c r="A7" s="1" t="s">
        <v>6</v>
      </c>
      <c r="B7" s="3">
        <v>1836.37</v>
      </c>
      <c r="C7" s="1" t="s">
        <v>4</v>
      </c>
      <c r="D7" s="1"/>
      <c r="E7" s="1"/>
      <c r="F7" s="1"/>
      <c r="G7" s="1"/>
      <c r="H7" s="1"/>
      <c r="I7" s="1"/>
      <c r="J7" s="1"/>
      <c r="K7" s="1"/>
      <c r="L7" s="1"/>
    </row>
    <row r="8" spans="1:22" x14ac:dyDescent="0.3">
      <c r="A8" s="1" t="s">
        <v>7</v>
      </c>
      <c r="B8" s="5">
        <f>B7-B6</f>
        <v>95.139999999999873</v>
      </c>
      <c r="C8" s="1" t="s">
        <v>4</v>
      </c>
      <c r="D8" s="1"/>
      <c r="E8" s="1"/>
      <c r="F8" s="1"/>
      <c r="G8" s="1"/>
      <c r="H8" s="1"/>
      <c r="I8" s="1"/>
      <c r="J8" s="1"/>
      <c r="K8" s="1"/>
      <c r="L8" s="1"/>
    </row>
    <row r="9" spans="1:22" x14ac:dyDescent="0.3">
      <c r="A9" s="1"/>
      <c r="B9" s="6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22" ht="15.6" x14ac:dyDescent="0.3">
      <c r="A10" s="75" t="s">
        <v>40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</row>
    <row r="11" spans="1:22" ht="57.6" x14ac:dyDescent="0.3">
      <c r="A11" s="7" t="s">
        <v>9</v>
      </c>
      <c r="B11" s="8"/>
      <c r="C11" s="8"/>
      <c r="D11" s="8"/>
      <c r="E11" s="8"/>
      <c r="F11" s="8"/>
      <c r="G11" s="8"/>
      <c r="H11" s="8"/>
      <c r="I11" s="8"/>
      <c r="J11" s="8"/>
      <c r="K11" s="9"/>
      <c r="L11" s="10" t="s">
        <v>10</v>
      </c>
      <c r="M11" s="11" t="s">
        <v>11</v>
      </c>
    </row>
    <row r="12" spans="1:22" x14ac:dyDescent="0.3">
      <c r="A12" s="12" t="s">
        <v>12</v>
      </c>
      <c r="B12" s="13">
        <v>619</v>
      </c>
      <c r="C12" s="14" t="s">
        <v>13</v>
      </c>
      <c r="D12" s="15" t="s">
        <v>14</v>
      </c>
      <c r="E12" s="16">
        <v>30000</v>
      </c>
      <c r="F12" s="17"/>
      <c r="G12" s="14"/>
      <c r="H12" s="14"/>
      <c r="I12" s="14"/>
      <c r="J12" s="14"/>
      <c r="K12" s="14"/>
      <c r="L12" s="18">
        <f>B12*E12</f>
        <v>18570000</v>
      </c>
      <c r="M12" s="18">
        <v>18570000</v>
      </c>
    </row>
    <row r="13" spans="1:22" x14ac:dyDescent="0.3">
      <c r="A13" s="19" t="s">
        <v>15</v>
      </c>
      <c r="B13" s="20"/>
      <c r="C13" s="21"/>
      <c r="D13" s="22"/>
      <c r="E13" s="23">
        <v>0.23</v>
      </c>
      <c r="F13" s="23"/>
      <c r="G13" s="21"/>
      <c r="H13" s="21"/>
      <c r="I13" s="21"/>
      <c r="J13" s="21"/>
      <c r="K13" s="21"/>
      <c r="L13" s="24">
        <f>L12*E13</f>
        <v>4271100</v>
      </c>
      <c r="M13" s="24">
        <v>4271100</v>
      </c>
    </row>
    <row r="14" spans="1:22" x14ac:dyDescent="0.3">
      <c r="A14" s="25" t="s">
        <v>16</v>
      </c>
      <c r="B14" s="26"/>
      <c r="D14" s="27"/>
      <c r="E14" s="28"/>
      <c r="F14" s="28"/>
      <c r="L14" s="29">
        <f>L13</f>
        <v>4271100</v>
      </c>
      <c r="M14" s="29">
        <f>M13</f>
        <v>4271100</v>
      </c>
      <c r="Q14">
        <v>450.2</v>
      </c>
      <c r="U14" t="s">
        <v>17</v>
      </c>
      <c r="V14" t="s">
        <v>18</v>
      </c>
    </row>
    <row r="15" spans="1:22" x14ac:dyDescent="0.3">
      <c r="A15" s="30" t="s">
        <v>19</v>
      </c>
      <c r="B15" s="31">
        <f>+B8</f>
        <v>95.139999999999873</v>
      </c>
      <c r="C15" s="32" t="s">
        <v>4</v>
      </c>
      <c r="D15" s="27" t="s">
        <v>20</v>
      </c>
      <c r="E15" s="33">
        <v>1730</v>
      </c>
      <c r="F15" s="27"/>
      <c r="G15" s="34" t="s">
        <v>20</v>
      </c>
      <c r="H15" s="34">
        <v>400</v>
      </c>
      <c r="I15" s="34" t="s">
        <v>21</v>
      </c>
      <c r="J15" s="34"/>
      <c r="K15" s="33"/>
      <c r="L15" s="35">
        <f>B15*E15*H15</f>
        <v>65836879.999999911</v>
      </c>
      <c r="M15" s="36">
        <v>63809320</v>
      </c>
      <c r="N15" s="37"/>
      <c r="P15">
        <v>495200</v>
      </c>
      <c r="Q15">
        <v>90</v>
      </c>
    </row>
    <row r="16" spans="1:22" x14ac:dyDescent="0.3">
      <c r="A16" s="38" t="s">
        <v>22</v>
      </c>
      <c r="B16" s="39">
        <v>0.23</v>
      </c>
      <c r="C16" s="39"/>
      <c r="D16" s="21"/>
      <c r="E16" s="40"/>
      <c r="F16" s="21"/>
      <c r="G16" s="21"/>
      <c r="H16" s="21"/>
      <c r="I16" s="21"/>
      <c r="J16" s="21"/>
      <c r="K16" s="41"/>
      <c r="L16" s="24">
        <f>L15*B16</f>
        <v>15142482.39999998</v>
      </c>
      <c r="M16" s="42">
        <v>14676144</v>
      </c>
      <c r="P16">
        <v>90</v>
      </c>
      <c r="Q16">
        <f>Q14+Q15</f>
        <v>540.20000000000005</v>
      </c>
      <c r="R16">
        <v>495.2</v>
      </c>
    </row>
    <row r="17" spans="1:18" x14ac:dyDescent="0.3">
      <c r="A17" s="25" t="s">
        <v>16</v>
      </c>
      <c r="B17" s="43"/>
      <c r="C17" s="43"/>
      <c r="L17" s="29">
        <f>L14+L16</f>
        <v>19413582.39999998</v>
      </c>
      <c r="M17" s="29">
        <f>M14+M16</f>
        <v>18947244</v>
      </c>
      <c r="P17">
        <f>P15+P16*1000</f>
        <v>585200</v>
      </c>
      <c r="R17">
        <v>1000</v>
      </c>
    </row>
    <row r="18" spans="1:18" x14ac:dyDescent="0.3">
      <c r="A18" s="19" t="s">
        <v>23</v>
      </c>
      <c r="B18" s="39">
        <v>0.04</v>
      </c>
      <c r="C18" s="39"/>
      <c r="D18" s="21"/>
      <c r="E18" s="21"/>
      <c r="F18" s="21"/>
      <c r="G18" s="21"/>
      <c r="H18" s="21"/>
      <c r="I18" s="21"/>
      <c r="J18" s="21"/>
      <c r="K18" s="21"/>
      <c r="L18" s="24">
        <f>B18*L17</f>
        <v>776543.29599999916</v>
      </c>
      <c r="M18" s="42">
        <v>757890</v>
      </c>
      <c r="R18" s="44">
        <f>R16*R17/0.8</f>
        <v>619000</v>
      </c>
    </row>
    <row r="19" spans="1:18" x14ac:dyDescent="0.3">
      <c r="A19" s="25" t="s">
        <v>16</v>
      </c>
      <c r="B19" s="43"/>
      <c r="C19" s="43"/>
      <c r="L19" s="29">
        <f>L17+L18</f>
        <v>20190125.69599998</v>
      </c>
      <c r="M19" s="29">
        <f>M17+M18</f>
        <v>19705134</v>
      </c>
      <c r="R19" s="43">
        <v>0.23</v>
      </c>
    </row>
    <row r="20" spans="1:18" x14ac:dyDescent="0.3">
      <c r="A20" s="19" t="s">
        <v>24</v>
      </c>
      <c r="B20" s="39">
        <v>0.11</v>
      </c>
      <c r="C20" s="39"/>
      <c r="D20" s="21"/>
      <c r="E20" s="21"/>
      <c r="F20" s="21"/>
      <c r="G20" s="21"/>
      <c r="H20" s="21"/>
      <c r="I20" s="21"/>
      <c r="J20" s="21"/>
      <c r="K20" s="21"/>
      <c r="L20" s="24">
        <f>L19*B20</f>
        <v>2220913.8265599976</v>
      </c>
      <c r="M20" s="42">
        <v>2167565</v>
      </c>
      <c r="R20">
        <f>R18*R19</f>
        <v>142370</v>
      </c>
    </row>
    <row r="21" spans="1:18" x14ac:dyDescent="0.3">
      <c r="A21" s="45" t="s">
        <v>25</v>
      </c>
      <c r="B21" s="46"/>
      <c r="C21" s="46"/>
      <c r="D21" s="46"/>
      <c r="E21" s="46"/>
      <c r="F21" s="46"/>
      <c r="G21" s="46"/>
      <c r="H21" s="46"/>
      <c r="I21" s="46"/>
      <c r="J21" s="46"/>
      <c r="K21" s="47" t="s">
        <v>26</v>
      </c>
      <c r="L21" s="48">
        <f>SUM(L19:L20)</f>
        <v>22411039.522559978</v>
      </c>
      <c r="M21" s="48">
        <f>SUM(M19:M20)</f>
        <v>21872699</v>
      </c>
    </row>
    <row r="22" spans="1:18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6"/>
      <c r="L22" s="49"/>
      <c r="M22" s="50"/>
    </row>
    <row r="23" spans="1:18" x14ac:dyDescent="0.3">
      <c r="O23">
        <f>B15*H15*B16*'[6]Listrik Feb pln'!C35</f>
        <v>9945160.4099787027</v>
      </c>
    </row>
    <row r="24" spans="1:18" x14ac:dyDescent="0.3">
      <c r="A24" t="s">
        <v>27</v>
      </c>
      <c r="B24" t="s">
        <v>28</v>
      </c>
      <c r="D24" s="51" t="s">
        <v>29</v>
      </c>
      <c r="E24" s="52"/>
      <c r="F24" s="27"/>
    </row>
    <row r="25" spans="1:18" x14ac:dyDescent="0.3">
      <c r="A25" s="76"/>
      <c r="D25" s="53"/>
      <c r="E25" s="52"/>
      <c r="F25" s="27"/>
      <c r="I25" s="76"/>
      <c r="J25" s="76"/>
    </row>
    <row r="26" spans="1:18" x14ac:dyDescent="0.3">
      <c r="A26" s="76"/>
      <c r="D26" s="53"/>
      <c r="E26" s="52"/>
      <c r="F26" s="27"/>
      <c r="I26" s="76"/>
      <c r="J26" s="76"/>
    </row>
    <row r="27" spans="1:18" x14ac:dyDescent="0.3">
      <c r="A27" s="76"/>
      <c r="D27" s="53"/>
      <c r="E27" s="52"/>
      <c r="F27" s="27"/>
      <c r="I27" s="76"/>
      <c r="J27" s="76"/>
    </row>
    <row r="28" spans="1:18" x14ac:dyDescent="0.3">
      <c r="A28" s="76"/>
      <c r="D28" s="53"/>
      <c r="E28" s="52"/>
      <c r="F28" s="27"/>
      <c r="I28" s="76"/>
      <c r="J28" s="76"/>
    </row>
    <row r="29" spans="1:18" x14ac:dyDescent="0.3">
      <c r="A29" s="54" t="s">
        <v>30</v>
      </c>
      <c r="D29" s="55" t="s">
        <v>31</v>
      </c>
      <c r="E29" s="52"/>
      <c r="F29" s="27"/>
    </row>
    <row r="30" spans="1:18" x14ac:dyDescent="0.3">
      <c r="A30" s="56" t="s">
        <v>32</v>
      </c>
      <c r="D30" t="s">
        <v>33</v>
      </c>
      <c r="E30" s="52"/>
      <c r="F30" s="27"/>
    </row>
  </sheetData>
  <mergeCells count="6">
    <mergeCell ref="A1:L1"/>
    <mergeCell ref="A2:L2"/>
    <mergeCell ref="A4:K4"/>
    <mergeCell ref="A10:L10"/>
    <mergeCell ref="A25:A28"/>
    <mergeCell ref="I25:J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599AD-47B9-4E07-AB46-B814C7FCEEDA}">
  <dimension ref="A1:V30"/>
  <sheetViews>
    <sheetView workbookViewId="0">
      <selection activeCell="R10" sqref="R10"/>
    </sheetView>
  </sheetViews>
  <sheetFormatPr defaultRowHeight="14.4" x14ac:dyDescent="0.3"/>
  <cols>
    <col min="1" max="1" width="18.6640625" customWidth="1"/>
    <col min="4" max="4" width="4.88671875" bestFit="1" customWidth="1"/>
    <col min="5" max="5" width="9.5546875" bestFit="1" customWidth="1"/>
    <col min="7" max="7" width="2" bestFit="1" customWidth="1"/>
    <col min="9" max="9" width="5.109375" customWidth="1"/>
    <col min="10" max="10" width="2" bestFit="1" customWidth="1"/>
    <col min="12" max="12" width="11.109375" bestFit="1" customWidth="1"/>
    <col min="13" max="13" width="11.5546875" bestFit="1" customWidth="1"/>
  </cols>
  <sheetData>
    <row r="1" spans="1:22" x14ac:dyDescent="0.3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22" ht="18" x14ac:dyDescent="0.35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4" spans="1:22" x14ac:dyDescent="0.3">
      <c r="A4" s="73" t="s">
        <v>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2"/>
    </row>
    <row r="5" spans="1:22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"/>
    </row>
    <row r="6" spans="1:22" x14ac:dyDescent="0.3">
      <c r="A6" s="1" t="s">
        <v>3</v>
      </c>
      <c r="B6" s="3">
        <v>1649.02</v>
      </c>
      <c r="C6" s="1" t="s">
        <v>4</v>
      </c>
      <c r="D6" s="1"/>
      <c r="F6" s="4" t="s">
        <v>5</v>
      </c>
      <c r="G6" s="1"/>
      <c r="H6" s="1"/>
      <c r="I6" s="1"/>
      <c r="J6" s="1"/>
      <c r="K6" s="1"/>
      <c r="L6" s="1"/>
    </row>
    <row r="7" spans="1:22" x14ac:dyDescent="0.3">
      <c r="A7" s="1" t="s">
        <v>6</v>
      </c>
      <c r="B7" s="3">
        <v>1741.23</v>
      </c>
      <c r="C7" s="1" t="s">
        <v>4</v>
      </c>
      <c r="D7" s="1"/>
      <c r="E7" s="1"/>
      <c r="F7" s="1"/>
      <c r="G7" s="1"/>
      <c r="H7" s="1"/>
      <c r="I7" s="1"/>
      <c r="J7" s="1"/>
      <c r="K7" s="1"/>
      <c r="L7" s="1"/>
    </row>
    <row r="8" spans="1:22" x14ac:dyDescent="0.3">
      <c r="A8" s="1" t="s">
        <v>7</v>
      </c>
      <c r="B8" s="5">
        <f>B7-B6</f>
        <v>92.210000000000036</v>
      </c>
      <c r="C8" s="1" t="s">
        <v>4</v>
      </c>
      <c r="D8" s="1"/>
      <c r="E8" s="1"/>
      <c r="F8" s="1"/>
      <c r="G8" s="1"/>
      <c r="H8" s="1"/>
      <c r="I8" s="1"/>
      <c r="J8" s="1"/>
      <c r="K8" s="1"/>
      <c r="L8" s="1"/>
    </row>
    <row r="9" spans="1:22" x14ac:dyDescent="0.3">
      <c r="A9" s="1"/>
      <c r="B9" s="6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22" x14ac:dyDescent="0.3">
      <c r="A10" s="77" t="s">
        <v>41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</row>
    <row r="11" spans="1:22" ht="57.6" x14ac:dyDescent="0.3">
      <c r="A11" s="7" t="s">
        <v>9</v>
      </c>
      <c r="B11" s="8"/>
      <c r="C11" s="8"/>
      <c r="D11" s="8"/>
      <c r="E11" s="8"/>
      <c r="F11" s="8"/>
      <c r="G11" s="8"/>
      <c r="H11" s="8"/>
      <c r="I11" s="8"/>
      <c r="J11" s="8"/>
      <c r="K11" s="9"/>
      <c r="L11" s="10" t="s">
        <v>10</v>
      </c>
      <c r="M11" s="11" t="s">
        <v>11</v>
      </c>
    </row>
    <row r="12" spans="1:22" x14ac:dyDescent="0.3">
      <c r="A12" s="12" t="s">
        <v>12</v>
      </c>
      <c r="B12" s="13">
        <v>619</v>
      </c>
      <c r="C12" s="14" t="s">
        <v>13</v>
      </c>
      <c r="D12" s="15" t="s">
        <v>14</v>
      </c>
      <c r="E12" s="16">
        <v>30000</v>
      </c>
      <c r="F12" s="17"/>
      <c r="G12" s="14"/>
      <c r="H12" s="14"/>
      <c r="I12" s="14"/>
      <c r="J12" s="14"/>
      <c r="K12" s="14"/>
      <c r="L12" s="18">
        <f>B12*E12</f>
        <v>18570000</v>
      </c>
      <c r="M12" s="18">
        <v>18570000</v>
      </c>
    </row>
    <row r="13" spans="1:22" x14ac:dyDescent="0.3">
      <c r="A13" s="19" t="s">
        <v>15</v>
      </c>
      <c r="B13" s="20"/>
      <c r="C13" s="21"/>
      <c r="D13" s="22"/>
      <c r="E13" s="23">
        <v>0.23</v>
      </c>
      <c r="F13" s="23"/>
      <c r="G13" s="21"/>
      <c r="H13" s="21"/>
      <c r="I13" s="21"/>
      <c r="J13" s="21"/>
      <c r="K13" s="21"/>
      <c r="L13" s="24">
        <f>L12*E13</f>
        <v>4271100</v>
      </c>
      <c r="M13" s="24">
        <v>4271100</v>
      </c>
    </row>
    <row r="14" spans="1:22" x14ac:dyDescent="0.3">
      <c r="A14" s="25" t="s">
        <v>16</v>
      </c>
      <c r="B14" s="26"/>
      <c r="D14" s="27"/>
      <c r="E14" s="28"/>
      <c r="F14" s="28"/>
      <c r="L14" s="29">
        <f>L13</f>
        <v>4271100</v>
      </c>
      <c r="M14" s="29">
        <f>M13</f>
        <v>4271100</v>
      </c>
      <c r="Q14">
        <v>450.2</v>
      </c>
      <c r="U14" t="s">
        <v>17</v>
      </c>
      <c r="V14" t="s">
        <v>18</v>
      </c>
    </row>
    <row r="15" spans="1:22" x14ac:dyDescent="0.3">
      <c r="A15" s="30" t="s">
        <v>19</v>
      </c>
      <c r="B15" s="31">
        <f>+B8</f>
        <v>92.210000000000036</v>
      </c>
      <c r="C15" s="32" t="s">
        <v>4</v>
      </c>
      <c r="D15" s="27" t="s">
        <v>20</v>
      </c>
      <c r="E15" s="33">
        <v>1730</v>
      </c>
      <c r="F15" s="27"/>
      <c r="G15" s="34" t="s">
        <v>20</v>
      </c>
      <c r="H15" s="34">
        <v>400</v>
      </c>
      <c r="I15" s="34" t="s">
        <v>21</v>
      </c>
      <c r="J15" s="34"/>
      <c r="K15" s="33"/>
      <c r="L15" s="35">
        <f>B15*E15*H15</f>
        <v>63809320.00000003</v>
      </c>
      <c r="M15" s="36">
        <v>61138200</v>
      </c>
      <c r="N15" s="37"/>
      <c r="P15">
        <v>495200</v>
      </c>
      <c r="Q15">
        <v>90</v>
      </c>
    </row>
    <row r="16" spans="1:22" x14ac:dyDescent="0.3">
      <c r="A16" s="38" t="s">
        <v>22</v>
      </c>
      <c r="B16" s="39">
        <v>0.23</v>
      </c>
      <c r="C16" s="39"/>
      <c r="D16" s="21"/>
      <c r="E16" s="40"/>
      <c r="F16" s="21"/>
      <c r="G16" s="21"/>
      <c r="H16" s="21"/>
      <c r="I16" s="21"/>
      <c r="J16" s="21"/>
      <c r="K16" s="41"/>
      <c r="L16" s="24">
        <f>L15*B16</f>
        <v>14676143.600000007</v>
      </c>
      <c r="M16" s="42">
        <v>14061786</v>
      </c>
      <c r="P16">
        <v>90</v>
      </c>
      <c r="Q16">
        <f>Q14+Q15</f>
        <v>540.20000000000005</v>
      </c>
      <c r="R16">
        <v>495.2</v>
      </c>
    </row>
    <row r="17" spans="1:18" x14ac:dyDescent="0.3">
      <c r="A17" s="25" t="s">
        <v>16</v>
      </c>
      <c r="B17" s="43"/>
      <c r="C17" s="43"/>
      <c r="L17" s="29">
        <f>L14+L16</f>
        <v>18947243.600000009</v>
      </c>
      <c r="M17" s="29">
        <f>M14+M16</f>
        <v>18332886</v>
      </c>
      <c r="P17">
        <f>P15+P16*1000</f>
        <v>585200</v>
      </c>
      <c r="R17">
        <v>1000</v>
      </c>
    </row>
    <row r="18" spans="1:18" x14ac:dyDescent="0.3">
      <c r="A18" s="19" t="s">
        <v>23</v>
      </c>
      <c r="B18" s="39">
        <v>0.04</v>
      </c>
      <c r="C18" s="39"/>
      <c r="D18" s="21"/>
      <c r="E18" s="21"/>
      <c r="F18" s="21"/>
      <c r="G18" s="21"/>
      <c r="H18" s="21"/>
      <c r="I18" s="21"/>
      <c r="J18" s="21"/>
      <c r="K18" s="21"/>
      <c r="L18" s="24">
        <f>B18*L17</f>
        <v>757889.74400000041</v>
      </c>
      <c r="M18" s="42">
        <v>733315</v>
      </c>
      <c r="R18" s="44">
        <f>R16*R17/0.8</f>
        <v>619000</v>
      </c>
    </row>
    <row r="19" spans="1:18" x14ac:dyDescent="0.3">
      <c r="A19" s="25" t="s">
        <v>16</v>
      </c>
      <c r="B19" s="43"/>
      <c r="C19" s="43"/>
      <c r="L19" s="29">
        <f>L17+L18</f>
        <v>19705133.344000008</v>
      </c>
      <c r="M19" s="29">
        <f>M17+M18</f>
        <v>19066201</v>
      </c>
      <c r="R19" s="43">
        <v>0.23</v>
      </c>
    </row>
    <row r="20" spans="1:18" x14ac:dyDescent="0.3">
      <c r="A20" s="19" t="s">
        <v>24</v>
      </c>
      <c r="B20" s="39">
        <v>0.11</v>
      </c>
      <c r="C20" s="39"/>
      <c r="D20" s="21"/>
      <c r="E20" s="21"/>
      <c r="F20" s="21"/>
      <c r="G20" s="21"/>
      <c r="H20" s="21"/>
      <c r="I20" s="21"/>
      <c r="J20" s="21"/>
      <c r="K20" s="21"/>
      <c r="L20" s="24">
        <f>L19*B20</f>
        <v>2167564.6678400007</v>
      </c>
      <c r="M20" s="42">
        <v>2097282</v>
      </c>
      <c r="R20">
        <f>R18*R19</f>
        <v>142370</v>
      </c>
    </row>
    <row r="21" spans="1:18" x14ac:dyDescent="0.3">
      <c r="A21" s="45" t="s">
        <v>25</v>
      </c>
      <c r="B21" s="46"/>
      <c r="C21" s="46"/>
      <c r="D21" s="46"/>
      <c r="E21" s="46"/>
      <c r="F21" s="46"/>
      <c r="G21" s="46"/>
      <c r="H21" s="46"/>
      <c r="I21" s="46"/>
      <c r="J21" s="46"/>
      <c r="K21" s="47" t="s">
        <v>26</v>
      </c>
      <c r="L21" s="48">
        <f>SUM(L19:L20)</f>
        <v>21872698.011840008</v>
      </c>
      <c r="M21" s="48">
        <f>SUM(M19:M20)</f>
        <v>21163483</v>
      </c>
    </row>
    <row r="22" spans="1:18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6"/>
      <c r="L22" s="49"/>
      <c r="M22" s="50"/>
    </row>
    <row r="23" spans="1:18" x14ac:dyDescent="0.3">
      <c r="O23">
        <f>B15*H15*B16*'[7]Listrik Jan pln'!C33</f>
        <v>9636386.6127674822</v>
      </c>
    </row>
    <row r="24" spans="1:18" x14ac:dyDescent="0.3">
      <c r="A24" t="s">
        <v>27</v>
      </c>
      <c r="B24" t="s">
        <v>28</v>
      </c>
      <c r="D24" s="51" t="s">
        <v>29</v>
      </c>
      <c r="E24" s="52"/>
      <c r="F24" s="27"/>
    </row>
    <row r="25" spans="1:18" x14ac:dyDescent="0.3">
      <c r="A25" s="76"/>
      <c r="D25" s="53"/>
      <c r="E25" s="52"/>
      <c r="F25" s="27"/>
      <c r="I25" s="76"/>
      <c r="J25" s="76"/>
    </row>
    <row r="26" spans="1:18" x14ac:dyDescent="0.3">
      <c r="A26" s="76"/>
      <c r="D26" s="53"/>
      <c r="E26" s="52"/>
      <c r="F26" s="27"/>
      <c r="I26" s="76"/>
      <c r="J26" s="76"/>
    </row>
    <row r="27" spans="1:18" x14ac:dyDescent="0.3">
      <c r="A27" s="76"/>
      <c r="D27" s="53"/>
      <c r="E27" s="52"/>
      <c r="F27" s="27"/>
      <c r="I27" s="76"/>
      <c r="J27" s="76"/>
    </row>
    <row r="28" spans="1:18" x14ac:dyDescent="0.3">
      <c r="A28" s="76"/>
      <c r="D28" s="53"/>
      <c r="E28" s="52"/>
      <c r="F28" s="27"/>
      <c r="I28" s="76"/>
      <c r="J28" s="76"/>
    </row>
    <row r="29" spans="1:18" x14ac:dyDescent="0.3">
      <c r="A29" s="54" t="s">
        <v>30</v>
      </c>
      <c r="D29" s="55" t="s">
        <v>31</v>
      </c>
      <c r="E29" s="52"/>
      <c r="F29" s="27"/>
    </row>
    <row r="30" spans="1:18" x14ac:dyDescent="0.3">
      <c r="A30" s="56" t="s">
        <v>32</v>
      </c>
      <c r="D30" t="s">
        <v>33</v>
      </c>
      <c r="E30" s="52"/>
      <c r="F30" s="27"/>
    </row>
  </sheetData>
  <mergeCells count="6">
    <mergeCell ref="A1:L1"/>
    <mergeCell ref="A2:L2"/>
    <mergeCell ref="A4:K4"/>
    <mergeCell ref="A10:L10"/>
    <mergeCell ref="A25:A28"/>
    <mergeCell ref="I25:J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After VSD April 24</vt:lpstr>
      <vt:lpstr>After VSD Mar 24</vt:lpstr>
      <vt:lpstr>After VSD Feb 24</vt:lpstr>
      <vt:lpstr>Before VSD Dec 23</vt:lpstr>
      <vt:lpstr>Before VSD Nov 23</vt:lpstr>
      <vt:lpstr>Before VSD Okt 23</vt:lpstr>
      <vt:lpstr>Before VSD Sep 23</vt:lpstr>
      <vt:lpstr>Before VSD Aug 23</vt:lpstr>
      <vt:lpstr>Before VSD Jul 23</vt:lpstr>
      <vt:lpstr>Biaya Tagihan</vt:lpstr>
      <vt:lpstr>Konsumsi Daya Tanpa VSD (CCM)</vt:lpstr>
      <vt:lpstr>Konsumsi Daya setelah VSD (CCM)</vt:lpstr>
      <vt:lpstr>Penghematan Energi Biaya Listri</vt:lpstr>
      <vt:lpstr>ROI (CCM)</vt:lpstr>
      <vt:lpstr>Konsumsi Energi (CCM)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Giri</dc:creator>
  <cp:lastModifiedBy>ANDY GUNAWAN</cp:lastModifiedBy>
  <dcterms:created xsi:type="dcterms:W3CDTF">2025-03-09T13:18:09Z</dcterms:created>
  <dcterms:modified xsi:type="dcterms:W3CDTF">2025-03-09T13:48:20Z</dcterms:modified>
</cp:coreProperties>
</file>